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24615" windowHeight="11745" activeTab="6"/>
  </bookViews>
  <sheets>
    <sheet name="Results Senior" sheetId="4" r:id="rId1"/>
    <sheet name="Cum Men" sheetId="5" r:id="rId2"/>
    <sheet name="cum Women" sheetId="6" r:id="rId3"/>
    <sheet name="Team Results" sheetId="7" r:id="rId4"/>
    <sheet name="Awards Senior" sheetId="8" r:id="rId5"/>
    <sheet name="Results Junior" sheetId="9" r:id="rId6"/>
    <sheet name="Cum Junior" sheetId="10" r:id="rId7"/>
    <sheet name="Awards Junior" sheetId="11" r:id="rId8"/>
  </sheets>
  <definedNames>
    <definedName name="_xlnm._FilterDatabase" localSheetId="0" hidden="1">'Results Senior'!$A$7:$K$7</definedName>
    <definedName name="AwardsJuniorPreRacePredictionCol">'Awards Junior'!$R$4</definedName>
    <definedName name="AwardsJuniorRefCol">'Awards Junior'!$A$4</definedName>
    <definedName name="AwardsSeniorPreRacePredictionCol">'Awards Senior'!$Q$5</definedName>
    <definedName name="AwardsSeniorRefCol">'Awards Senior'!$A$5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Junior'!$A$7:$J$32</definedName>
    <definedName name="CumJuniorU11G">'Cum Junior'!$A$34:$J$70</definedName>
    <definedName name="CumJuniorU13B">'Cum Junior'!$A$72:$J$83</definedName>
    <definedName name="CumJuniorU13G">'Cum Junior'!$A$85:$J$103</definedName>
    <definedName name="CumJuniorU15B">'Cum Junior'!$A$105:$J$112</definedName>
    <definedName name="CumJuniorU15G">'Cum Junior'!$A$114:$J$120</definedName>
    <definedName name="CumJuniorU17B">'Cum Junior'!$A$122:$J$126</definedName>
    <definedName name="CumJuniorU17G">'Cum Junior'!$A$128:$J$129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Men'!$A$58:$K$109</definedName>
    <definedName name="Men_40">'Cum Men'!$A$111:$K$168</definedName>
    <definedName name="Men_45">'Cum Men'!$A$170:$K$223</definedName>
    <definedName name="Men_50">'Cum Men'!$A$225:$K$298</definedName>
    <definedName name="Men_55">'Cum Men'!$A$300:$K$362</definedName>
    <definedName name="Men_60">'Cum Men'!$A$364:$K$406</definedName>
    <definedName name="Men_65">'Cum Men'!$A$408:$K$437</definedName>
    <definedName name="Men_70">'Cum Men'!$A$439:$K$455</definedName>
    <definedName name="_xlnm.Print_Area" localSheetId="7">'Awards Junior'!$B$5:$E$43</definedName>
    <definedName name="_xlnm.Print_Area" localSheetId="4">'Awards Senior'!$B$6:$E$111</definedName>
    <definedName name="_xlnm.Print_Area" localSheetId="6">'Cum Junior'!$A$7:$J$128</definedName>
    <definedName name="_xlnm.Print_Area" localSheetId="1">'Cum Men'!$A$7:$L$455</definedName>
    <definedName name="_xlnm.Print_Area" localSheetId="2">'cum Women'!$A$7:$L$317</definedName>
    <definedName name="_xlnm.Print_Area" localSheetId="5">'Results Junior'!$A$13:$G$91</definedName>
    <definedName name="_xlnm.Print_Area" localSheetId="3">'Team Results'!$A$16:$AM$80</definedName>
    <definedName name="_xlnm.Print_Titles" localSheetId="7">'Awards Junior'!$2:$4</definedName>
    <definedName name="_xlnm.Print_Titles" localSheetId="4">'Awards Senior'!$3:$5</definedName>
    <definedName name="_xlnm.Print_Titles" localSheetId="6">'Cum Junior'!$4:$6</definedName>
    <definedName name="_xlnm.Print_Titles" localSheetId="1">'Cum Men'!$4:$6</definedName>
    <definedName name="_xlnm.Print_Titles" localSheetId="2">'cum Women'!$4:$6</definedName>
    <definedName name="_xlnm.Print_Titles" localSheetId="5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Men'!$A$7:$K$56</definedName>
    <definedName name="SeniorWomen">'cum Women'!$A$7:$K$49</definedName>
    <definedName name="TeamFormula1">'Team Results'!$B$1:$AM$1</definedName>
    <definedName name="TeamPointsByRace1">'Team Results'!$B$86:$T$92</definedName>
    <definedName name="TeamPointsByRace2">'Team Results'!$V$86:$AN$92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Results'!$B$3:$T$3</definedName>
    <definedName name="TeamResultsFigs">'Team Results'!$B$19:$T$39</definedName>
    <definedName name="TeamResultsFigs2">'Team Results'!$B$44:$T$54</definedName>
    <definedName name="TeamResultsHeaderRow">'Team Results'!$A$18</definedName>
    <definedName name="TeamResultsPreviousRaceHeader">'Team Results'!$A$108</definedName>
    <definedName name="TeamResultsTable">'Team Results'!$A$16:$AN$60</definedName>
    <definedName name="TeamResultsTotalRow">'Team Results'!$A$40</definedName>
    <definedName name="ToFile1">'Team Results'!$A$15</definedName>
    <definedName name="ToFile10">'Cum Junior'!$O$3</definedName>
    <definedName name="ToFile2">'Team Results'!$U$15</definedName>
    <definedName name="ToFile3">'Cum Men'!$D$5</definedName>
    <definedName name="ToFile4">'cum Women'!$D$5</definedName>
    <definedName name="ToFile5">'Cum Junior'!$C$5</definedName>
    <definedName name="ToFile6">'Team Results'!$S$16</definedName>
    <definedName name="ToFile7">'Team Results'!$AM$16</definedName>
    <definedName name="ToFile8">'Cum Men'!$P$3</definedName>
    <definedName name="ToFile9">'cum Women'!$P$3</definedName>
    <definedName name="Women35">'cum Women'!$A$51:$K$80</definedName>
    <definedName name="Women40">'cum Women'!$A$82:$K$118</definedName>
    <definedName name="Women45">'cum Women'!$A$120:$K$172</definedName>
    <definedName name="Women50">'cum Women'!$A$174:$K$218</definedName>
    <definedName name="Women55">'cum Women'!$A$220:$K$259</definedName>
    <definedName name="Women60">'cum Women'!$A$261:$K$294</definedName>
    <definedName name="Women65">'cum Women'!$A$296:$K$306</definedName>
    <definedName name="Women70">'cum Women'!$A$308:$K$317</definedName>
  </definedNames>
  <calcPr calcId="124519"/>
</workbook>
</file>

<file path=xl/calcChain.xml><?xml version="1.0" encoding="utf-8"?>
<calcChain xmlns="http://schemas.openxmlformats.org/spreadsheetml/2006/main">
  <c r="AB43" i="11"/>
  <c r="P43"/>
  <c r="M43"/>
  <c r="G43"/>
  <c r="AB42"/>
  <c r="P42"/>
  <c r="M42"/>
  <c r="G42"/>
  <c r="AB41"/>
  <c r="P41"/>
  <c r="M41"/>
  <c r="G41"/>
  <c r="AB38"/>
  <c r="P38"/>
  <c r="M38"/>
  <c r="G38"/>
  <c r="AB37"/>
  <c r="P37"/>
  <c r="M37"/>
  <c r="G37"/>
  <c r="AB36"/>
  <c r="P36"/>
  <c r="M36"/>
  <c r="G36"/>
  <c r="AB33"/>
  <c r="P33"/>
  <c r="M33"/>
  <c r="G33"/>
  <c r="AB32"/>
  <c r="P32"/>
  <c r="M32"/>
  <c r="G32"/>
  <c r="AB31"/>
  <c r="P31"/>
  <c r="M31"/>
  <c r="G31"/>
  <c r="AB28"/>
  <c r="P28"/>
  <c r="M28"/>
  <c r="G28"/>
  <c r="AB27"/>
  <c r="P27"/>
  <c r="M27"/>
  <c r="G27"/>
  <c r="AB26"/>
  <c r="P26"/>
  <c r="M26"/>
  <c r="G26"/>
  <c r="AB23"/>
  <c r="P23"/>
  <c r="M23"/>
  <c r="G23"/>
  <c r="AB22"/>
  <c r="P22"/>
  <c r="M22"/>
  <c r="G22"/>
  <c r="AB21"/>
  <c r="P21"/>
  <c r="M21"/>
  <c r="G21"/>
  <c r="AB18"/>
  <c r="P18"/>
  <c r="M18"/>
  <c r="G18"/>
  <c r="AB17"/>
  <c r="P17"/>
  <c r="M17"/>
  <c r="G17"/>
  <c r="AB16"/>
  <c r="P16"/>
  <c r="M16"/>
  <c r="G16"/>
  <c r="AB13"/>
  <c r="P13"/>
  <c r="M13"/>
  <c r="G13"/>
  <c r="AB12"/>
  <c r="P12"/>
  <c r="M12"/>
  <c r="G12"/>
  <c r="AB11"/>
  <c r="P11"/>
  <c r="M11"/>
  <c r="G11"/>
  <c r="AB8"/>
  <c r="P8"/>
  <c r="M8"/>
  <c r="G8"/>
  <c r="AB7"/>
  <c r="P7"/>
  <c r="M7"/>
  <c r="G7"/>
  <c r="AB6"/>
  <c r="P6"/>
  <c r="M6"/>
  <c r="G6"/>
  <c r="H3"/>
  <c r="G3"/>
  <c r="P128" i="10"/>
  <c r="Q125"/>
  <c r="N125"/>
  <c r="O125" s="1"/>
  <c r="J125"/>
  <c r="M125" s="1"/>
  <c r="R125" s="1"/>
  <c r="Q124"/>
  <c r="O124"/>
  <c r="N124"/>
  <c r="J124"/>
  <c r="M124" s="1"/>
  <c r="R124" s="1"/>
  <c r="Q123"/>
  <c r="O123"/>
  <c r="N123"/>
  <c r="M123"/>
  <c r="R123" s="1"/>
  <c r="J123"/>
  <c r="P122"/>
  <c r="Q119"/>
  <c r="O119"/>
  <c r="N119"/>
  <c r="J119"/>
  <c r="M119" s="1"/>
  <c r="R119" s="1"/>
  <c r="Q118"/>
  <c r="O118"/>
  <c r="N118"/>
  <c r="M118"/>
  <c r="R118" s="1"/>
  <c r="J118"/>
  <c r="Q117"/>
  <c r="O117"/>
  <c r="N117"/>
  <c r="M117"/>
  <c r="R117" s="1"/>
  <c r="J117"/>
  <c r="R116"/>
  <c r="Q116"/>
  <c r="N116"/>
  <c r="O116" s="1"/>
  <c r="M116"/>
  <c r="J116"/>
  <c r="O115"/>
  <c r="N115"/>
  <c r="J115"/>
  <c r="M115" s="1"/>
  <c r="R115" s="1"/>
  <c r="P114"/>
  <c r="Q115" s="1"/>
  <c r="Q111"/>
  <c r="N111"/>
  <c r="O111" s="1"/>
  <c r="M111"/>
  <c r="R111" s="1"/>
  <c r="J111"/>
  <c r="Q110"/>
  <c r="N110"/>
  <c r="O110" s="1"/>
  <c r="J110"/>
  <c r="M110" s="1"/>
  <c r="R110" s="1"/>
  <c r="Q109"/>
  <c r="O109"/>
  <c r="N109"/>
  <c r="J109"/>
  <c r="M109" s="1"/>
  <c r="R109" s="1"/>
  <c r="Q108"/>
  <c r="O108"/>
  <c r="N108"/>
  <c r="M108"/>
  <c r="R108" s="1"/>
  <c r="J108"/>
  <c r="Q107"/>
  <c r="N107"/>
  <c r="O107" s="1"/>
  <c r="M107"/>
  <c r="R107" s="1"/>
  <c r="J107"/>
  <c r="N106"/>
  <c r="O106" s="1"/>
  <c r="J106"/>
  <c r="M106" s="1"/>
  <c r="R106" s="1"/>
  <c r="P105"/>
  <c r="Q106" s="1"/>
  <c r="Q102"/>
  <c r="O102"/>
  <c r="N102"/>
  <c r="M102"/>
  <c r="R102" s="1"/>
  <c r="J102"/>
  <c r="R101"/>
  <c r="Q101"/>
  <c r="N101"/>
  <c r="O101" s="1"/>
  <c r="M101"/>
  <c r="J101"/>
  <c r="Q100"/>
  <c r="O100"/>
  <c r="N100"/>
  <c r="J100"/>
  <c r="M100" s="1"/>
  <c r="R100" s="1"/>
  <c r="Q99"/>
  <c r="O99"/>
  <c r="N99"/>
  <c r="M99"/>
  <c r="R99" s="1"/>
  <c r="J99"/>
  <c r="Q98"/>
  <c r="O98"/>
  <c r="N98"/>
  <c r="M98"/>
  <c r="R98" s="1"/>
  <c r="J98"/>
  <c r="R97"/>
  <c r="Q97"/>
  <c r="N97"/>
  <c r="O97" s="1"/>
  <c r="M97"/>
  <c r="J97"/>
  <c r="Q96"/>
  <c r="O96"/>
  <c r="N96"/>
  <c r="J96"/>
  <c r="M96" s="1"/>
  <c r="R96" s="1"/>
  <c r="Q95"/>
  <c r="O95"/>
  <c r="N95"/>
  <c r="M95"/>
  <c r="R95" s="1"/>
  <c r="J95"/>
  <c r="Q94"/>
  <c r="O94"/>
  <c r="N94"/>
  <c r="M94"/>
  <c r="R94" s="1"/>
  <c r="J94"/>
  <c r="Q93"/>
  <c r="N93"/>
  <c r="O93" s="1"/>
  <c r="J93"/>
  <c r="M93" s="1"/>
  <c r="R93" s="1"/>
  <c r="Q92"/>
  <c r="O92"/>
  <c r="N92"/>
  <c r="J92"/>
  <c r="M92" s="1"/>
  <c r="R92" s="1"/>
  <c r="Q91"/>
  <c r="O91"/>
  <c r="N91"/>
  <c r="M91"/>
  <c r="R91" s="1"/>
  <c r="J91"/>
  <c r="Q90"/>
  <c r="N90"/>
  <c r="O90" s="1"/>
  <c r="J90"/>
  <c r="M90" s="1"/>
  <c r="R90" s="1"/>
  <c r="Q89"/>
  <c r="N89"/>
  <c r="O89" s="1"/>
  <c r="J89"/>
  <c r="M89" s="1"/>
  <c r="R89" s="1"/>
  <c r="Q88"/>
  <c r="O88"/>
  <c r="N88"/>
  <c r="J88"/>
  <c r="M88" s="1"/>
  <c r="R88" s="1"/>
  <c r="Q87"/>
  <c r="N87"/>
  <c r="O87" s="1"/>
  <c r="M87"/>
  <c r="R87" s="1"/>
  <c r="J87"/>
  <c r="N86"/>
  <c r="O86" s="1"/>
  <c r="J86"/>
  <c r="M86" s="1"/>
  <c r="R86" s="1"/>
  <c r="P85"/>
  <c r="Q86" s="1"/>
  <c r="Q82"/>
  <c r="O82"/>
  <c r="N82"/>
  <c r="J82"/>
  <c r="M82" s="1"/>
  <c r="R82" s="1"/>
  <c r="Q81"/>
  <c r="O81"/>
  <c r="N81"/>
  <c r="M81"/>
  <c r="R81" s="1"/>
  <c r="J81"/>
  <c r="Q80"/>
  <c r="N80"/>
  <c r="O80" s="1"/>
  <c r="M80"/>
  <c r="R80" s="1"/>
  <c r="J80"/>
  <c r="Q79"/>
  <c r="N79"/>
  <c r="O79" s="1"/>
  <c r="J79"/>
  <c r="M79" s="1"/>
  <c r="R79" s="1"/>
  <c r="Q78"/>
  <c r="O78"/>
  <c r="N78"/>
  <c r="J78"/>
  <c r="M78" s="1"/>
  <c r="R78" s="1"/>
  <c r="Q77"/>
  <c r="O77"/>
  <c r="N77"/>
  <c r="M77"/>
  <c r="R77" s="1"/>
  <c r="J77"/>
  <c r="Q76"/>
  <c r="N76"/>
  <c r="O76" s="1"/>
  <c r="M76"/>
  <c r="R76" s="1"/>
  <c r="J76"/>
  <c r="Q75"/>
  <c r="N75"/>
  <c r="O75" s="1"/>
  <c r="J75"/>
  <c r="M75" s="1"/>
  <c r="R75" s="1"/>
  <c r="Q74"/>
  <c r="O74"/>
  <c r="N74"/>
  <c r="J74"/>
  <c r="M74" s="1"/>
  <c r="R74" s="1"/>
  <c r="Q73"/>
  <c r="O73"/>
  <c r="N73"/>
  <c r="M73"/>
  <c r="R73" s="1"/>
  <c r="J73"/>
  <c r="P72"/>
  <c r="Q69"/>
  <c r="O69"/>
  <c r="N69"/>
  <c r="J69"/>
  <c r="M69" s="1"/>
  <c r="R69" s="1"/>
  <c r="Q68"/>
  <c r="O68"/>
  <c r="N68"/>
  <c r="M68"/>
  <c r="R68" s="1"/>
  <c r="J68"/>
  <c r="Q67"/>
  <c r="O67"/>
  <c r="N67"/>
  <c r="M67"/>
  <c r="R67" s="1"/>
  <c r="J67"/>
  <c r="R66"/>
  <c r="Q66"/>
  <c r="N66"/>
  <c r="O66" s="1"/>
  <c r="M66"/>
  <c r="J66"/>
  <c r="Q65"/>
  <c r="O65"/>
  <c r="N65"/>
  <c r="J65"/>
  <c r="M65" s="1"/>
  <c r="R65" s="1"/>
  <c r="Q64"/>
  <c r="O64"/>
  <c r="N64"/>
  <c r="M64"/>
  <c r="R64" s="1"/>
  <c r="J64"/>
  <c r="Q63"/>
  <c r="O63"/>
  <c r="N63"/>
  <c r="M63"/>
  <c r="R63" s="1"/>
  <c r="J63"/>
  <c r="R62"/>
  <c r="Q62"/>
  <c r="N62"/>
  <c r="O62" s="1"/>
  <c r="M62"/>
  <c r="J62"/>
  <c r="Q61"/>
  <c r="O61"/>
  <c r="N61"/>
  <c r="J61"/>
  <c r="M61" s="1"/>
  <c r="R61" s="1"/>
  <c r="Q60"/>
  <c r="O60"/>
  <c r="N60"/>
  <c r="M60"/>
  <c r="R60" s="1"/>
  <c r="J60"/>
  <c r="Q59"/>
  <c r="O59"/>
  <c r="N59"/>
  <c r="M59"/>
  <c r="R59" s="1"/>
  <c r="J59"/>
  <c r="R58"/>
  <c r="Q58"/>
  <c r="N58"/>
  <c r="O58" s="1"/>
  <c r="J58"/>
  <c r="M58" s="1"/>
  <c r="Q57"/>
  <c r="O57"/>
  <c r="N57"/>
  <c r="J57"/>
  <c r="M57" s="1"/>
  <c r="R57" s="1"/>
  <c r="Q56"/>
  <c r="O56"/>
  <c r="N56"/>
  <c r="M56"/>
  <c r="R56" s="1"/>
  <c r="J56"/>
  <c r="Q55"/>
  <c r="N55"/>
  <c r="O55" s="1"/>
  <c r="M55"/>
  <c r="R55" s="1"/>
  <c r="J55"/>
  <c r="R54"/>
  <c r="Q54"/>
  <c r="N54"/>
  <c r="O54" s="1"/>
  <c r="J54"/>
  <c r="M54" s="1"/>
  <c r="Q53"/>
  <c r="O53"/>
  <c r="N53"/>
  <c r="J53"/>
  <c r="M53" s="1"/>
  <c r="R53" s="1"/>
  <c r="Q52"/>
  <c r="O52"/>
  <c r="N52"/>
  <c r="M52"/>
  <c r="R52" s="1"/>
  <c r="J52"/>
  <c r="Q51"/>
  <c r="N51"/>
  <c r="O51" s="1"/>
  <c r="J51"/>
  <c r="M51" s="1"/>
  <c r="R51" s="1"/>
  <c r="R50"/>
  <c r="Q50"/>
  <c r="N50"/>
  <c r="O50" s="1"/>
  <c r="J50"/>
  <c r="M50" s="1"/>
  <c r="Q49"/>
  <c r="O49"/>
  <c r="N49"/>
  <c r="J49"/>
  <c r="M49" s="1"/>
  <c r="R49" s="1"/>
  <c r="Q48"/>
  <c r="N48"/>
  <c r="O48" s="1"/>
  <c r="M48"/>
  <c r="R48" s="1"/>
  <c r="J48"/>
  <c r="Q47"/>
  <c r="N47"/>
  <c r="O47" s="1"/>
  <c r="J47"/>
  <c r="M47" s="1"/>
  <c r="R47" s="1"/>
  <c r="R46"/>
  <c r="Q46"/>
  <c r="N46"/>
  <c r="O46" s="1"/>
  <c r="J46"/>
  <c r="M46" s="1"/>
  <c r="Q45"/>
  <c r="O45"/>
  <c r="N45"/>
  <c r="J45"/>
  <c r="M45" s="1"/>
  <c r="R45" s="1"/>
  <c r="Q44"/>
  <c r="N44"/>
  <c r="O44" s="1"/>
  <c r="M44"/>
  <c r="R44" s="1"/>
  <c r="J44"/>
  <c r="Q43"/>
  <c r="N43"/>
  <c r="O43" s="1"/>
  <c r="J43"/>
  <c r="M43" s="1"/>
  <c r="R43" s="1"/>
  <c r="Q42"/>
  <c r="N42"/>
  <c r="O42" s="1"/>
  <c r="J42"/>
  <c r="M42" s="1"/>
  <c r="R42" s="1"/>
  <c r="Q41"/>
  <c r="O41"/>
  <c r="N41"/>
  <c r="J41"/>
  <c r="M41" s="1"/>
  <c r="R41" s="1"/>
  <c r="Q40"/>
  <c r="N40"/>
  <c r="O40" s="1"/>
  <c r="M40"/>
  <c r="R40" s="1"/>
  <c r="J40"/>
  <c r="Q39"/>
  <c r="N39"/>
  <c r="O39" s="1"/>
  <c r="J39"/>
  <c r="M39" s="1"/>
  <c r="R39" s="1"/>
  <c r="Q38"/>
  <c r="N38"/>
  <c r="O38" s="1"/>
  <c r="J38"/>
  <c r="M38" s="1"/>
  <c r="R38" s="1"/>
  <c r="Q37"/>
  <c r="O37"/>
  <c r="N37"/>
  <c r="J37"/>
  <c r="M37" s="1"/>
  <c r="R37" s="1"/>
  <c r="Q36"/>
  <c r="N36"/>
  <c r="O36" s="1"/>
  <c r="M36"/>
  <c r="R36" s="1"/>
  <c r="J36"/>
  <c r="N35"/>
  <c r="O35" s="1"/>
  <c r="J35"/>
  <c r="M35" s="1"/>
  <c r="R35" s="1"/>
  <c r="P34"/>
  <c r="Q35" s="1"/>
  <c r="R31"/>
  <c r="Q31"/>
  <c r="O31"/>
  <c r="N31"/>
  <c r="M31"/>
  <c r="J31"/>
  <c r="Q30"/>
  <c r="O30"/>
  <c r="N30"/>
  <c r="M30"/>
  <c r="R30" s="1"/>
  <c r="J30"/>
  <c r="Q29"/>
  <c r="N29"/>
  <c r="O29" s="1"/>
  <c r="M29"/>
  <c r="R29" s="1"/>
  <c r="J29"/>
  <c r="Q28"/>
  <c r="O28"/>
  <c r="N28"/>
  <c r="J28"/>
  <c r="M28" s="1"/>
  <c r="R28" s="1"/>
  <c r="R27"/>
  <c r="Q27"/>
  <c r="O27"/>
  <c r="N27"/>
  <c r="M27"/>
  <c r="J27"/>
  <c r="Q26"/>
  <c r="O26"/>
  <c r="N26"/>
  <c r="M26"/>
  <c r="R26" s="1"/>
  <c r="J26"/>
  <c r="Q25"/>
  <c r="N25"/>
  <c r="O25" s="1"/>
  <c r="M25"/>
  <c r="R25" s="1"/>
  <c r="J25"/>
  <c r="Q24"/>
  <c r="O24"/>
  <c r="N24"/>
  <c r="J24"/>
  <c r="M24" s="1"/>
  <c r="R24" s="1"/>
  <c r="R23"/>
  <c r="Q23"/>
  <c r="O23"/>
  <c r="N23"/>
  <c r="M23"/>
  <c r="J23"/>
  <c r="Q22"/>
  <c r="O22"/>
  <c r="N22"/>
  <c r="M22"/>
  <c r="R22" s="1"/>
  <c r="J22"/>
  <c r="Q21"/>
  <c r="N21"/>
  <c r="O21" s="1"/>
  <c r="M21"/>
  <c r="R21" s="1"/>
  <c r="J21"/>
  <c r="Q20"/>
  <c r="O20"/>
  <c r="N20"/>
  <c r="J20"/>
  <c r="M20" s="1"/>
  <c r="R20" s="1"/>
  <c r="R19"/>
  <c r="Q19"/>
  <c r="O19"/>
  <c r="N19"/>
  <c r="M19"/>
  <c r="J19"/>
  <c r="Q18"/>
  <c r="O18"/>
  <c r="N18"/>
  <c r="M18"/>
  <c r="R18" s="1"/>
  <c r="J18"/>
  <c r="Q17"/>
  <c r="N17"/>
  <c r="O17" s="1"/>
  <c r="M17"/>
  <c r="R17" s="1"/>
  <c r="J17"/>
  <c r="Q16"/>
  <c r="O16"/>
  <c r="N16"/>
  <c r="J16"/>
  <c r="M16" s="1"/>
  <c r="R16" s="1"/>
  <c r="R15"/>
  <c r="Q15"/>
  <c r="O15"/>
  <c r="N15"/>
  <c r="M15"/>
  <c r="J15"/>
  <c r="Q14"/>
  <c r="O14"/>
  <c r="N14"/>
  <c r="M14"/>
  <c r="R14" s="1"/>
  <c r="J14"/>
  <c r="Q13"/>
  <c r="N13"/>
  <c r="O13" s="1"/>
  <c r="M13"/>
  <c r="R13" s="1"/>
  <c r="J13"/>
  <c r="Q12"/>
  <c r="O12"/>
  <c r="N12"/>
  <c r="J12"/>
  <c r="M12" s="1"/>
  <c r="R12" s="1"/>
  <c r="R11"/>
  <c r="Q11"/>
  <c r="O11"/>
  <c r="N11"/>
  <c r="M11"/>
  <c r="J11"/>
  <c r="Q10"/>
  <c r="O10"/>
  <c r="N10"/>
  <c r="M10"/>
  <c r="R10" s="1"/>
  <c r="J10"/>
  <c r="Q9"/>
  <c r="N9"/>
  <c r="O9" s="1"/>
  <c r="M9"/>
  <c r="R9" s="1"/>
  <c r="J9"/>
  <c r="O8"/>
  <c r="N8"/>
  <c r="J8"/>
  <c r="M8" s="1"/>
  <c r="R8" s="1"/>
  <c r="P7"/>
  <c r="Q8" s="1"/>
  <c r="J5"/>
  <c r="AG3"/>
  <c r="AC2"/>
  <c r="AB2"/>
  <c r="AA2"/>
  <c r="Q2"/>
  <c r="E2"/>
  <c r="X1"/>
  <c r="W1"/>
  <c r="V1"/>
  <c r="U1"/>
  <c r="T1"/>
  <c r="A9" i="9"/>
  <c r="G9" s="1"/>
  <c r="O111" i="8"/>
  <c r="L111"/>
  <c r="B111"/>
  <c r="O110"/>
  <c r="L110"/>
  <c r="B110"/>
  <c r="O109"/>
  <c r="L109"/>
  <c r="B109"/>
  <c r="O108"/>
  <c r="L108"/>
  <c r="B108"/>
  <c r="O107"/>
  <c r="L107"/>
  <c r="AA104"/>
  <c r="O104"/>
  <c r="L104"/>
  <c r="F104"/>
  <c r="AA103"/>
  <c r="O103"/>
  <c r="L103"/>
  <c r="F103"/>
  <c r="AA102"/>
  <c r="O102"/>
  <c r="L102"/>
  <c r="F102"/>
  <c r="AA99"/>
  <c r="O99"/>
  <c r="L99"/>
  <c r="F99"/>
  <c r="AA98"/>
  <c r="O98"/>
  <c r="L98"/>
  <c r="F98"/>
  <c r="AA97"/>
  <c r="O97"/>
  <c r="L97"/>
  <c r="F97"/>
  <c r="AA94"/>
  <c r="O94"/>
  <c r="L94"/>
  <c r="F94"/>
  <c r="AA93"/>
  <c r="O93"/>
  <c r="L93"/>
  <c r="F93"/>
  <c r="AA92"/>
  <c r="O92"/>
  <c r="L92"/>
  <c r="F92"/>
  <c r="AA89"/>
  <c r="O89"/>
  <c r="L89"/>
  <c r="F89"/>
  <c r="AA88"/>
  <c r="O88"/>
  <c r="L88"/>
  <c r="F88"/>
  <c r="AA87"/>
  <c r="O87"/>
  <c r="L87"/>
  <c r="F87"/>
  <c r="AA84"/>
  <c r="O84"/>
  <c r="L84"/>
  <c r="F84"/>
  <c r="AA83"/>
  <c r="O83"/>
  <c r="L83"/>
  <c r="F83"/>
  <c r="AA82"/>
  <c r="O82"/>
  <c r="L82"/>
  <c r="F82"/>
  <c r="AA79"/>
  <c r="O79"/>
  <c r="L79"/>
  <c r="F79"/>
  <c r="AA78"/>
  <c r="O78"/>
  <c r="L78"/>
  <c r="F78"/>
  <c r="AA77"/>
  <c r="O77"/>
  <c r="L77"/>
  <c r="F77"/>
  <c r="AA74"/>
  <c r="O74"/>
  <c r="L74"/>
  <c r="F74"/>
  <c r="AA73"/>
  <c r="O73"/>
  <c r="L73"/>
  <c r="F73"/>
  <c r="AA72"/>
  <c r="O72"/>
  <c r="L72"/>
  <c r="F72"/>
  <c r="AA69"/>
  <c r="L69"/>
  <c r="F69"/>
  <c r="AA68"/>
  <c r="L68"/>
  <c r="F68"/>
  <c r="AA67"/>
  <c r="L67"/>
  <c r="F67"/>
  <c r="AA64"/>
  <c r="O64"/>
  <c r="L64"/>
  <c r="F64"/>
  <c r="AA63"/>
  <c r="O63"/>
  <c r="L63"/>
  <c r="F63"/>
  <c r="AA62"/>
  <c r="O62"/>
  <c r="L62"/>
  <c r="F62"/>
  <c r="N59"/>
  <c r="M59"/>
  <c r="K59" s="1"/>
  <c r="E59"/>
  <c r="D59" s="1"/>
  <c r="C59"/>
  <c r="O59" s="1"/>
  <c r="M58"/>
  <c r="K58"/>
  <c r="E58"/>
  <c r="M57"/>
  <c r="K57"/>
  <c r="E57"/>
  <c r="L57" s="1"/>
  <c r="AA54"/>
  <c r="O54"/>
  <c r="L54"/>
  <c r="F54"/>
  <c r="AA53"/>
  <c r="O53"/>
  <c r="L53"/>
  <c r="F53"/>
  <c r="AA52"/>
  <c r="O52"/>
  <c r="L52"/>
  <c r="F52"/>
  <c r="AA49"/>
  <c r="O49"/>
  <c r="L49"/>
  <c r="F49"/>
  <c r="AA48"/>
  <c r="O48"/>
  <c r="L48"/>
  <c r="F48"/>
  <c r="AA47"/>
  <c r="O47"/>
  <c r="L47"/>
  <c r="F47"/>
  <c r="AA44"/>
  <c r="O44"/>
  <c r="L44"/>
  <c r="F44"/>
  <c r="AA43"/>
  <c r="O43"/>
  <c r="L43"/>
  <c r="F43"/>
  <c r="AA42"/>
  <c r="O42"/>
  <c r="L42"/>
  <c r="F42"/>
  <c r="AA39"/>
  <c r="O39"/>
  <c r="L39"/>
  <c r="F39"/>
  <c r="AA38"/>
  <c r="O38"/>
  <c r="L38"/>
  <c r="F38"/>
  <c r="AA37"/>
  <c r="O37"/>
  <c r="L37"/>
  <c r="F37"/>
  <c r="AA34"/>
  <c r="O34"/>
  <c r="L34"/>
  <c r="F34"/>
  <c r="AA33"/>
  <c r="O33"/>
  <c r="L33"/>
  <c r="F33"/>
  <c r="AA32"/>
  <c r="O32"/>
  <c r="L32"/>
  <c r="F32"/>
  <c r="AA29"/>
  <c r="O29"/>
  <c r="L29"/>
  <c r="F29"/>
  <c r="AA28"/>
  <c r="O28"/>
  <c r="L28"/>
  <c r="F28"/>
  <c r="AA27"/>
  <c r="O27"/>
  <c r="L27"/>
  <c r="F27"/>
  <c r="AA24"/>
  <c r="O24"/>
  <c r="L24"/>
  <c r="F24"/>
  <c r="AA23"/>
  <c r="O23"/>
  <c r="L23"/>
  <c r="F23"/>
  <c r="AA22"/>
  <c r="O22"/>
  <c r="L22"/>
  <c r="F22"/>
  <c r="AA19"/>
  <c r="L19"/>
  <c r="F19"/>
  <c r="AA18"/>
  <c r="L18"/>
  <c r="F18"/>
  <c r="AA17"/>
  <c r="L17"/>
  <c r="F17"/>
  <c r="AA14"/>
  <c r="O14"/>
  <c r="L14"/>
  <c r="F14"/>
  <c r="AA13"/>
  <c r="O13"/>
  <c r="L13"/>
  <c r="F13"/>
  <c r="AA12"/>
  <c r="O12"/>
  <c r="L12"/>
  <c r="F12"/>
  <c r="N9"/>
  <c r="M9"/>
  <c r="K9" s="1"/>
  <c r="E9"/>
  <c r="C9" s="1"/>
  <c r="D9"/>
  <c r="AA8"/>
  <c r="M8"/>
  <c r="K8"/>
  <c r="E8"/>
  <c r="L8" s="1"/>
  <c r="D8"/>
  <c r="C8"/>
  <c r="F8" s="1"/>
  <c r="M7"/>
  <c r="K7" s="1"/>
  <c r="E7"/>
  <c r="L7" s="1"/>
  <c r="G4"/>
  <c r="Z105" i="7"/>
  <c r="Z104"/>
  <c r="Z103"/>
  <c r="Z102"/>
  <c r="Z101"/>
  <c r="Z100"/>
  <c r="Z95"/>
  <c r="U91"/>
  <c r="U90"/>
  <c r="U89"/>
  <c r="U88"/>
  <c r="U87"/>
  <c r="U86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A83"/>
  <c r="AM81"/>
  <c r="S81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Z59"/>
  <c r="Z57"/>
  <c r="Z56"/>
  <c r="Z94" s="1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J42"/>
  <c r="B42"/>
  <c r="Z40"/>
  <c r="X40"/>
  <c r="S40"/>
  <c r="R40"/>
  <c r="Q40"/>
  <c r="P40"/>
  <c r="O40"/>
  <c r="N40"/>
  <c r="M40"/>
  <c r="L40"/>
  <c r="K40"/>
  <c r="J40"/>
  <c r="I40"/>
  <c r="H40"/>
  <c r="G40"/>
  <c r="F40"/>
  <c r="R42" s="1"/>
  <c r="E40"/>
  <c r="D40"/>
  <c r="C40"/>
  <c r="B40"/>
  <c r="S42" s="1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AM20"/>
  <c r="AM40" s="1"/>
  <c r="AM6" s="1"/>
  <c r="AL20"/>
  <c r="AK20"/>
  <c r="AJ20"/>
  <c r="AI20"/>
  <c r="AH20"/>
  <c r="AG20"/>
  <c r="AF20"/>
  <c r="AF40" s="1"/>
  <c r="AF6" s="1"/>
  <c r="AE20"/>
  <c r="AE40" s="1"/>
  <c r="AE6" s="1"/>
  <c r="AD20"/>
  <c r="AC20"/>
  <c r="AB20"/>
  <c r="AA20"/>
  <c r="Z20"/>
  <c r="Y20"/>
  <c r="X20"/>
  <c r="W20"/>
  <c r="W40" s="1"/>
  <c r="W6" s="1"/>
  <c r="V20"/>
  <c r="AM19"/>
  <c r="AL19"/>
  <c r="AL40" s="1"/>
  <c r="AL6" s="1"/>
  <c r="AK19"/>
  <c r="AK40" s="1"/>
  <c r="AK6" s="1"/>
  <c r="AJ19"/>
  <c r="AJ40" s="1"/>
  <c r="AJ6" s="1"/>
  <c r="AI19"/>
  <c r="AI40" s="1"/>
  <c r="AI6" s="1"/>
  <c r="AH19"/>
  <c r="AH40" s="1"/>
  <c r="AH6" s="1"/>
  <c r="AG19"/>
  <c r="AG40" s="1"/>
  <c r="AG6" s="1"/>
  <c r="AF19"/>
  <c r="AE19"/>
  <c r="AD19"/>
  <c r="AD40" s="1"/>
  <c r="AD6" s="1"/>
  <c r="AC19"/>
  <c r="AC40" s="1"/>
  <c r="AC6" s="1"/>
  <c r="AB19"/>
  <c r="AB40" s="1"/>
  <c r="AB6" s="1"/>
  <c r="AA19"/>
  <c r="AA40" s="1"/>
  <c r="AA6" s="1"/>
  <c r="Z19"/>
  <c r="Y19"/>
  <c r="Y40" s="1"/>
  <c r="Y6" s="1"/>
  <c r="X19"/>
  <c r="W19"/>
  <c r="V19"/>
  <c r="V40" s="1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U17"/>
  <c r="U83" s="1"/>
  <c r="A17"/>
  <c r="Z13"/>
  <c r="Z12"/>
  <c r="Z11"/>
  <c r="Z8"/>
  <c r="J7"/>
  <c r="J8" s="1"/>
  <c r="Z6"/>
  <c r="X6"/>
  <c r="S6"/>
  <c r="R6"/>
  <c r="Q6"/>
  <c r="P6"/>
  <c r="O6"/>
  <c r="N6"/>
  <c r="M6"/>
  <c r="L6"/>
  <c r="K6"/>
  <c r="J6"/>
  <c r="I6"/>
  <c r="H6"/>
  <c r="G6"/>
  <c r="F6"/>
  <c r="B7" s="1"/>
  <c r="B8" s="1"/>
  <c r="E6"/>
  <c r="D6"/>
  <c r="C6"/>
  <c r="B6"/>
  <c r="V5"/>
  <c r="W5" s="1"/>
  <c r="B5"/>
  <c r="C5" s="1"/>
  <c r="U1"/>
  <c r="R316" i="6"/>
  <c r="P316"/>
  <c r="O316"/>
  <c r="K316"/>
  <c r="N316" s="1"/>
  <c r="S316" s="1"/>
  <c r="R315"/>
  <c r="P315"/>
  <c r="O315"/>
  <c r="N315"/>
  <c r="S315" s="1"/>
  <c r="K315"/>
  <c r="R314"/>
  <c r="P314"/>
  <c r="O314"/>
  <c r="N314"/>
  <c r="S314" s="1"/>
  <c r="K314"/>
  <c r="S313"/>
  <c r="R313"/>
  <c r="O313"/>
  <c r="P313" s="1"/>
  <c r="K313"/>
  <c r="N313" s="1"/>
  <c r="R312"/>
  <c r="P312"/>
  <c r="O312"/>
  <c r="K312"/>
  <c r="N312" s="1"/>
  <c r="S312" s="1"/>
  <c r="R311"/>
  <c r="P311"/>
  <c r="O311"/>
  <c r="N311"/>
  <c r="S311" s="1"/>
  <c r="K311"/>
  <c r="R310"/>
  <c r="O310"/>
  <c r="P310" s="1"/>
  <c r="N310"/>
  <c r="S310" s="1"/>
  <c r="K310"/>
  <c r="O309"/>
  <c r="P309" s="1"/>
  <c r="K309"/>
  <c r="N309" s="1"/>
  <c r="S309" s="1"/>
  <c r="Q308"/>
  <c r="R309" s="1"/>
  <c r="R305"/>
  <c r="P305"/>
  <c r="O305"/>
  <c r="N305"/>
  <c r="S305" s="1"/>
  <c r="K305"/>
  <c r="R304"/>
  <c r="O304"/>
  <c r="P304" s="1"/>
  <c r="N304"/>
  <c r="S304" s="1"/>
  <c r="K304"/>
  <c r="R303"/>
  <c r="O303"/>
  <c r="P303" s="1"/>
  <c r="K303"/>
  <c r="N303" s="1"/>
  <c r="S303" s="1"/>
  <c r="R302"/>
  <c r="P302"/>
  <c r="O302"/>
  <c r="K302"/>
  <c r="N302" s="1"/>
  <c r="S302" s="1"/>
  <c r="R301"/>
  <c r="P301"/>
  <c r="O301"/>
  <c r="N301"/>
  <c r="S301" s="1"/>
  <c r="K301"/>
  <c r="R300"/>
  <c r="O300"/>
  <c r="P300" s="1"/>
  <c r="N300"/>
  <c r="S300" s="1"/>
  <c r="K300"/>
  <c r="R299"/>
  <c r="O299"/>
  <c r="P299" s="1"/>
  <c r="K299"/>
  <c r="N299" s="1"/>
  <c r="S299" s="1"/>
  <c r="R298"/>
  <c r="P298"/>
  <c r="O298"/>
  <c r="K298"/>
  <c r="N298" s="1"/>
  <c r="S298" s="1"/>
  <c r="R297"/>
  <c r="P297"/>
  <c r="O297"/>
  <c r="K297"/>
  <c r="N297" s="1"/>
  <c r="S297" s="1"/>
  <c r="Q296"/>
  <c r="R293"/>
  <c r="P293"/>
  <c r="O293"/>
  <c r="K293"/>
  <c r="N293" s="1"/>
  <c r="S293" s="1"/>
  <c r="R292"/>
  <c r="P292"/>
  <c r="O292"/>
  <c r="N292"/>
  <c r="S292" s="1"/>
  <c r="K292"/>
  <c r="R291"/>
  <c r="P291"/>
  <c r="O291"/>
  <c r="N291"/>
  <c r="S291" s="1"/>
  <c r="K291"/>
  <c r="S290"/>
  <c r="R290"/>
  <c r="O290"/>
  <c r="P290" s="1"/>
  <c r="N290"/>
  <c r="K290"/>
  <c r="R289"/>
  <c r="P289"/>
  <c r="O289"/>
  <c r="K289"/>
  <c r="N289" s="1"/>
  <c r="S289" s="1"/>
  <c r="R288"/>
  <c r="P288"/>
  <c r="O288"/>
  <c r="N288"/>
  <c r="S288" s="1"/>
  <c r="K288"/>
  <c r="R287"/>
  <c r="P287"/>
  <c r="O287"/>
  <c r="N287"/>
  <c r="S287" s="1"/>
  <c r="K287"/>
  <c r="S286"/>
  <c r="R286"/>
  <c r="O286"/>
  <c r="P286" s="1"/>
  <c r="K286"/>
  <c r="N286" s="1"/>
  <c r="R285"/>
  <c r="P285"/>
  <c r="O285"/>
  <c r="K285"/>
  <c r="N285" s="1"/>
  <c r="S285" s="1"/>
  <c r="R284"/>
  <c r="P284"/>
  <c r="O284"/>
  <c r="N284"/>
  <c r="S284" s="1"/>
  <c r="K284"/>
  <c r="R283"/>
  <c r="O283"/>
  <c r="P283" s="1"/>
  <c r="N283"/>
  <c r="S283" s="1"/>
  <c r="K283"/>
  <c r="S282"/>
  <c r="R282"/>
  <c r="O282"/>
  <c r="P282" s="1"/>
  <c r="K282"/>
  <c r="N282" s="1"/>
  <c r="R281"/>
  <c r="P281"/>
  <c r="O281"/>
  <c r="K281"/>
  <c r="N281" s="1"/>
  <c r="S281" s="1"/>
  <c r="R280"/>
  <c r="P280"/>
  <c r="O280"/>
  <c r="N280"/>
  <c r="S280" s="1"/>
  <c r="K280"/>
  <c r="R279"/>
  <c r="O279"/>
  <c r="P279" s="1"/>
  <c r="N279"/>
  <c r="S279" s="1"/>
  <c r="K279"/>
  <c r="R278"/>
  <c r="O278"/>
  <c r="P278" s="1"/>
  <c r="K278"/>
  <c r="N278" s="1"/>
  <c r="S278" s="1"/>
  <c r="R277"/>
  <c r="P277"/>
  <c r="O277"/>
  <c r="K277"/>
  <c r="N277" s="1"/>
  <c r="S277" s="1"/>
  <c r="R276"/>
  <c r="P276"/>
  <c r="O276"/>
  <c r="N276"/>
  <c r="S276" s="1"/>
  <c r="K276"/>
  <c r="R275"/>
  <c r="O275"/>
  <c r="P275" s="1"/>
  <c r="N275"/>
  <c r="S275" s="1"/>
  <c r="K275"/>
  <c r="S274"/>
  <c r="R274"/>
  <c r="O274"/>
  <c r="P274" s="1"/>
  <c r="K274"/>
  <c r="N274" s="1"/>
  <c r="R273"/>
  <c r="P273"/>
  <c r="O273"/>
  <c r="K273"/>
  <c r="N273" s="1"/>
  <c r="S273" s="1"/>
  <c r="R272"/>
  <c r="P272"/>
  <c r="O272"/>
  <c r="N272"/>
  <c r="S272" s="1"/>
  <c r="K272"/>
  <c r="R271"/>
  <c r="O271"/>
  <c r="P271" s="1"/>
  <c r="N271"/>
  <c r="S271" s="1"/>
  <c r="K271"/>
  <c r="R270"/>
  <c r="O270"/>
  <c r="P270" s="1"/>
  <c r="K270"/>
  <c r="N270" s="1"/>
  <c r="S270" s="1"/>
  <c r="R269"/>
  <c r="P269"/>
  <c r="O269"/>
  <c r="K269"/>
  <c r="N269" s="1"/>
  <c r="S269" s="1"/>
  <c r="R268"/>
  <c r="P268"/>
  <c r="O268"/>
  <c r="N268"/>
  <c r="S268" s="1"/>
  <c r="K268"/>
  <c r="R267"/>
  <c r="O267"/>
  <c r="P267" s="1"/>
  <c r="N267"/>
  <c r="S267" s="1"/>
  <c r="K267"/>
  <c r="S266"/>
  <c r="R266"/>
  <c r="O266"/>
  <c r="P266" s="1"/>
  <c r="K266"/>
  <c r="N266" s="1"/>
  <c r="R265"/>
  <c r="P265"/>
  <c r="O265"/>
  <c r="K265"/>
  <c r="N265" s="1"/>
  <c r="S265" s="1"/>
  <c r="R264"/>
  <c r="P264"/>
  <c r="O264"/>
  <c r="N264"/>
  <c r="S264" s="1"/>
  <c r="K264"/>
  <c r="R263"/>
  <c r="O263"/>
  <c r="P263" s="1"/>
  <c r="N263"/>
  <c r="S263" s="1"/>
  <c r="K263"/>
  <c r="O262"/>
  <c r="P262" s="1"/>
  <c r="K262"/>
  <c r="N262" s="1"/>
  <c r="S262" s="1"/>
  <c r="Q261"/>
  <c r="R262" s="1"/>
  <c r="S258"/>
  <c r="R258"/>
  <c r="P258"/>
  <c r="O258"/>
  <c r="N258"/>
  <c r="K258"/>
  <c r="R257"/>
  <c r="O257"/>
  <c r="P257" s="1"/>
  <c r="N257"/>
  <c r="S257" s="1"/>
  <c r="K257"/>
  <c r="R256"/>
  <c r="O256"/>
  <c r="P256" s="1"/>
  <c r="K256"/>
  <c r="N256" s="1"/>
  <c r="S256" s="1"/>
  <c r="R255"/>
  <c r="P255"/>
  <c r="O255"/>
  <c r="K255"/>
  <c r="N255" s="1"/>
  <c r="S255" s="1"/>
  <c r="S254"/>
  <c r="R254"/>
  <c r="P254"/>
  <c r="O254"/>
  <c r="N254"/>
  <c r="K254"/>
  <c r="R253"/>
  <c r="O253"/>
  <c r="P253" s="1"/>
  <c r="N253"/>
  <c r="S253" s="1"/>
  <c r="K253"/>
  <c r="R252"/>
  <c r="O252"/>
  <c r="P252" s="1"/>
  <c r="K252"/>
  <c r="N252" s="1"/>
  <c r="S252" s="1"/>
  <c r="R251"/>
  <c r="P251"/>
  <c r="O251"/>
  <c r="K251"/>
  <c r="N251" s="1"/>
  <c r="S251" s="1"/>
  <c r="S250"/>
  <c r="R250"/>
  <c r="P250"/>
  <c r="O250"/>
  <c r="N250"/>
  <c r="K250"/>
  <c r="R249"/>
  <c r="O249"/>
  <c r="P249" s="1"/>
  <c r="N249"/>
  <c r="S249" s="1"/>
  <c r="K249"/>
  <c r="R248"/>
  <c r="O248"/>
  <c r="P248" s="1"/>
  <c r="K248"/>
  <c r="N248" s="1"/>
  <c r="S248" s="1"/>
  <c r="R247"/>
  <c r="P247"/>
  <c r="O247"/>
  <c r="K247"/>
  <c r="N247" s="1"/>
  <c r="S247" s="1"/>
  <c r="S246"/>
  <c r="R246"/>
  <c r="P246"/>
  <c r="O246"/>
  <c r="N246"/>
  <c r="K246"/>
  <c r="R245"/>
  <c r="O245"/>
  <c r="P245" s="1"/>
  <c r="N245"/>
  <c r="S245" s="1"/>
  <c r="K245"/>
  <c r="R244"/>
  <c r="O244"/>
  <c r="P244" s="1"/>
  <c r="K244"/>
  <c r="N244" s="1"/>
  <c r="S244" s="1"/>
  <c r="R243"/>
  <c r="P243"/>
  <c r="O243"/>
  <c r="K243"/>
  <c r="N243" s="1"/>
  <c r="S243" s="1"/>
  <c r="S242"/>
  <c r="R242"/>
  <c r="P242"/>
  <c r="O242"/>
  <c r="N242"/>
  <c r="K242"/>
  <c r="R241"/>
  <c r="O241"/>
  <c r="P241" s="1"/>
  <c r="N241"/>
  <c r="S241" s="1"/>
  <c r="K241"/>
  <c r="R240"/>
  <c r="O240"/>
  <c r="P240" s="1"/>
  <c r="K240"/>
  <c r="N240" s="1"/>
  <c r="S240" s="1"/>
  <c r="R239"/>
  <c r="P239"/>
  <c r="O239"/>
  <c r="K239"/>
  <c r="N239" s="1"/>
  <c r="S239" s="1"/>
  <c r="S238"/>
  <c r="R238"/>
  <c r="P238"/>
  <c r="O238"/>
  <c r="N238"/>
  <c r="K238"/>
  <c r="R237"/>
  <c r="O237"/>
  <c r="P237" s="1"/>
  <c r="N237"/>
  <c r="S237" s="1"/>
  <c r="K237"/>
  <c r="R236"/>
  <c r="O236"/>
  <c r="P236" s="1"/>
  <c r="K236"/>
  <c r="N236" s="1"/>
  <c r="S236" s="1"/>
  <c r="R235"/>
  <c r="P235"/>
  <c r="O235"/>
  <c r="K235"/>
  <c r="N235" s="1"/>
  <c r="S235" s="1"/>
  <c r="S234"/>
  <c r="R234"/>
  <c r="P234"/>
  <c r="O234"/>
  <c r="N234"/>
  <c r="K234"/>
  <c r="R233"/>
  <c r="O233"/>
  <c r="P233" s="1"/>
  <c r="N233"/>
  <c r="S233" s="1"/>
  <c r="K233"/>
  <c r="R232"/>
  <c r="O232"/>
  <c r="P232" s="1"/>
  <c r="K232"/>
  <c r="N232" s="1"/>
  <c r="S232" s="1"/>
  <c r="R231"/>
  <c r="P231"/>
  <c r="O231"/>
  <c r="K231"/>
  <c r="N231" s="1"/>
  <c r="S231" s="1"/>
  <c r="S230"/>
  <c r="R230"/>
  <c r="P230"/>
  <c r="O230"/>
  <c r="N230"/>
  <c r="K230"/>
  <c r="R229"/>
  <c r="O229"/>
  <c r="P229" s="1"/>
  <c r="N229"/>
  <c r="S229" s="1"/>
  <c r="K229"/>
  <c r="R228"/>
  <c r="O228"/>
  <c r="P228" s="1"/>
  <c r="K228"/>
  <c r="N228" s="1"/>
  <c r="S228" s="1"/>
  <c r="R227"/>
  <c r="P227"/>
  <c r="O227"/>
  <c r="K227"/>
  <c r="N227" s="1"/>
  <c r="S227" s="1"/>
  <c r="R226"/>
  <c r="P226"/>
  <c r="O226"/>
  <c r="K226"/>
  <c r="N226" s="1"/>
  <c r="S226" s="1"/>
  <c r="R225"/>
  <c r="O225"/>
  <c r="P225" s="1"/>
  <c r="N225"/>
  <c r="S225" s="1"/>
  <c r="K225"/>
  <c r="R224"/>
  <c r="O224"/>
  <c r="P224" s="1"/>
  <c r="K224"/>
  <c r="N224" s="1"/>
  <c r="S224" s="1"/>
  <c r="R223"/>
  <c r="O223"/>
  <c r="P223" s="1"/>
  <c r="K223"/>
  <c r="N223" s="1"/>
  <c r="S223" s="1"/>
  <c r="R222"/>
  <c r="P222"/>
  <c r="O222"/>
  <c r="K222"/>
  <c r="N222" s="1"/>
  <c r="S222" s="1"/>
  <c r="R221"/>
  <c r="O221"/>
  <c r="P221" s="1"/>
  <c r="N221"/>
  <c r="S221" s="1"/>
  <c r="K221"/>
  <c r="Q220"/>
  <c r="R217"/>
  <c r="P217"/>
  <c r="O217"/>
  <c r="N217"/>
  <c r="S217" s="1"/>
  <c r="K217"/>
  <c r="R216"/>
  <c r="P216"/>
  <c r="O216"/>
  <c r="N216"/>
  <c r="S216" s="1"/>
  <c r="K216"/>
  <c r="S215"/>
  <c r="R215"/>
  <c r="P215"/>
  <c r="O215"/>
  <c r="N215"/>
  <c r="K215"/>
  <c r="S214"/>
  <c r="R214"/>
  <c r="P214"/>
  <c r="O214"/>
  <c r="N214"/>
  <c r="K214"/>
  <c r="R213"/>
  <c r="P213"/>
  <c r="O213"/>
  <c r="N213"/>
  <c r="S213" s="1"/>
  <c r="K213"/>
  <c r="R212"/>
  <c r="P212"/>
  <c r="O212"/>
  <c r="N212"/>
  <c r="S212" s="1"/>
  <c r="K212"/>
  <c r="S211"/>
  <c r="R211"/>
  <c r="P211"/>
  <c r="O211"/>
  <c r="N211"/>
  <c r="K211"/>
  <c r="R210"/>
  <c r="P210"/>
  <c r="O210"/>
  <c r="K210"/>
  <c r="N210" s="1"/>
  <c r="S210" s="1"/>
  <c r="R209"/>
  <c r="P209"/>
  <c r="O209"/>
  <c r="N209"/>
  <c r="S209" s="1"/>
  <c r="K209"/>
  <c r="R208"/>
  <c r="P208"/>
  <c r="O208"/>
  <c r="N208"/>
  <c r="S208" s="1"/>
  <c r="K208"/>
  <c r="S207"/>
  <c r="R207"/>
  <c r="O207"/>
  <c r="P207" s="1"/>
  <c r="N207"/>
  <c r="K207"/>
  <c r="R206"/>
  <c r="P206"/>
  <c r="O206"/>
  <c r="K206"/>
  <c r="N206" s="1"/>
  <c r="S206" s="1"/>
  <c r="R205"/>
  <c r="P205"/>
  <c r="O205"/>
  <c r="N205"/>
  <c r="S205" s="1"/>
  <c r="K205"/>
  <c r="R204"/>
  <c r="P204"/>
  <c r="O204"/>
  <c r="N204"/>
  <c r="S204" s="1"/>
  <c r="K204"/>
  <c r="S203"/>
  <c r="R203"/>
  <c r="O203"/>
  <c r="P203" s="1"/>
  <c r="N203"/>
  <c r="K203"/>
  <c r="R202"/>
  <c r="P202"/>
  <c r="O202"/>
  <c r="K202"/>
  <c r="N202" s="1"/>
  <c r="S202" s="1"/>
  <c r="R201"/>
  <c r="P201"/>
  <c r="O201"/>
  <c r="N201"/>
  <c r="S201" s="1"/>
  <c r="K201"/>
  <c r="R200"/>
  <c r="P200"/>
  <c r="O200"/>
  <c r="N200"/>
  <c r="S200" s="1"/>
  <c r="K200"/>
  <c r="S199"/>
  <c r="R199"/>
  <c r="O199"/>
  <c r="P199" s="1"/>
  <c r="K199"/>
  <c r="N199" s="1"/>
  <c r="R198"/>
  <c r="P198"/>
  <c r="O198"/>
  <c r="K198"/>
  <c r="N198" s="1"/>
  <c r="S198" s="1"/>
  <c r="R197"/>
  <c r="P197"/>
  <c r="O197"/>
  <c r="N197"/>
  <c r="S197" s="1"/>
  <c r="K197"/>
  <c r="R196"/>
  <c r="O196"/>
  <c r="P196" s="1"/>
  <c r="N196"/>
  <c r="S196" s="1"/>
  <c r="K196"/>
  <c r="R195"/>
  <c r="O195"/>
  <c r="P195" s="1"/>
  <c r="K195"/>
  <c r="N195" s="1"/>
  <c r="S195" s="1"/>
  <c r="R194"/>
  <c r="P194"/>
  <c r="O194"/>
  <c r="K194"/>
  <c r="N194" s="1"/>
  <c r="S194" s="1"/>
  <c r="R193"/>
  <c r="P193"/>
  <c r="O193"/>
  <c r="N193"/>
  <c r="S193" s="1"/>
  <c r="K193"/>
  <c r="R192"/>
  <c r="O192"/>
  <c r="P192" s="1"/>
  <c r="N192"/>
  <c r="S192" s="1"/>
  <c r="K192"/>
  <c r="S191"/>
  <c r="R191"/>
  <c r="O191"/>
  <c r="P191" s="1"/>
  <c r="K191"/>
  <c r="N191" s="1"/>
  <c r="R190"/>
  <c r="P190"/>
  <c r="O190"/>
  <c r="K190"/>
  <c r="N190" s="1"/>
  <c r="S190" s="1"/>
  <c r="R189"/>
  <c r="P189"/>
  <c r="O189"/>
  <c r="N189"/>
  <c r="S189" s="1"/>
  <c r="K189"/>
  <c r="R188"/>
  <c r="O188"/>
  <c r="P188" s="1"/>
  <c r="N188"/>
  <c r="S188" s="1"/>
  <c r="K188"/>
  <c r="R187"/>
  <c r="O187"/>
  <c r="P187" s="1"/>
  <c r="K187"/>
  <c r="N187" s="1"/>
  <c r="S187" s="1"/>
  <c r="R186"/>
  <c r="P186"/>
  <c r="O186"/>
  <c r="K186"/>
  <c r="N186" s="1"/>
  <c r="S186" s="1"/>
  <c r="R185"/>
  <c r="P185"/>
  <c r="O185"/>
  <c r="N185"/>
  <c r="S185" s="1"/>
  <c r="K185"/>
  <c r="R184"/>
  <c r="O184"/>
  <c r="P184" s="1"/>
  <c r="N184"/>
  <c r="S184" s="1"/>
  <c r="K184"/>
  <c r="S183"/>
  <c r="R183"/>
  <c r="O183"/>
  <c r="P183" s="1"/>
  <c r="K183"/>
  <c r="N183" s="1"/>
  <c r="R182"/>
  <c r="P182"/>
  <c r="O182"/>
  <c r="K182"/>
  <c r="N182" s="1"/>
  <c r="S182" s="1"/>
  <c r="R181"/>
  <c r="P181"/>
  <c r="O181"/>
  <c r="N181"/>
  <c r="S181" s="1"/>
  <c r="K181"/>
  <c r="R180"/>
  <c r="O180"/>
  <c r="P180" s="1"/>
  <c r="N180"/>
  <c r="S180" s="1"/>
  <c r="K180"/>
  <c r="S179"/>
  <c r="R179"/>
  <c r="O179"/>
  <c r="P179" s="1"/>
  <c r="K179"/>
  <c r="N179" s="1"/>
  <c r="R178"/>
  <c r="P178"/>
  <c r="O178"/>
  <c r="K178"/>
  <c r="N178" s="1"/>
  <c r="S178" s="1"/>
  <c r="R177"/>
  <c r="P177"/>
  <c r="O177"/>
  <c r="N177"/>
  <c r="S177" s="1"/>
  <c r="K177"/>
  <c r="R176"/>
  <c r="O176"/>
  <c r="P176" s="1"/>
  <c r="N176"/>
  <c r="S176" s="1"/>
  <c r="K176"/>
  <c r="O175"/>
  <c r="P175" s="1"/>
  <c r="K175"/>
  <c r="N175" s="1"/>
  <c r="S175" s="1"/>
  <c r="Q174"/>
  <c r="R175" s="1"/>
  <c r="S171"/>
  <c r="R171"/>
  <c r="P171"/>
  <c r="O171"/>
  <c r="N171"/>
  <c r="K171"/>
  <c r="R170"/>
  <c r="O170"/>
  <c r="P170" s="1"/>
  <c r="N170"/>
  <c r="S170" s="1"/>
  <c r="K170"/>
  <c r="R169"/>
  <c r="O169"/>
  <c r="P169" s="1"/>
  <c r="K169"/>
  <c r="N169" s="1"/>
  <c r="S169" s="1"/>
  <c r="R168"/>
  <c r="P168"/>
  <c r="O168"/>
  <c r="K168"/>
  <c r="N168" s="1"/>
  <c r="S168" s="1"/>
  <c r="S167"/>
  <c r="R167"/>
  <c r="P167"/>
  <c r="O167"/>
  <c r="N167"/>
  <c r="K167"/>
  <c r="R166"/>
  <c r="O166"/>
  <c r="P166" s="1"/>
  <c r="N166"/>
  <c r="S166" s="1"/>
  <c r="K166"/>
  <c r="R165"/>
  <c r="O165"/>
  <c r="P165" s="1"/>
  <c r="K165"/>
  <c r="N165" s="1"/>
  <c r="S165" s="1"/>
  <c r="R164"/>
  <c r="P164"/>
  <c r="O164"/>
  <c r="K164"/>
  <c r="N164" s="1"/>
  <c r="S164" s="1"/>
  <c r="S163"/>
  <c r="R163"/>
  <c r="P163"/>
  <c r="O163"/>
  <c r="N163"/>
  <c r="K163"/>
  <c r="R162"/>
  <c r="O162"/>
  <c r="P162" s="1"/>
  <c r="N162"/>
  <c r="S162" s="1"/>
  <c r="K162"/>
  <c r="R161"/>
  <c r="O161"/>
  <c r="P161" s="1"/>
  <c r="K161"/>
  <c r="N161" s="1"/>
  <c r="S161" s="1"/>
  <c r="R160"/>
  <c r="P160"/>
  <c r="O160"/>
  <c r="K160"/>
  <c r="N160" s="1"/>
  <c r="S160" s="1"/>
  <c r="S159"/>
  <c r="R159"/>
  <c r="P159"/>
  <c r="O159"/>
  <c r="N159"/>
  <c r="K159"/>
  <c r="R158"/>
  <c r="O158"/>
  <c r="P158" s="1"/>
  <c r="N158"/>
  <c r="S158" s="1"/>
  <c r="K158"/>
  <c r="R157"/>
  <c r="O157"/>
  <c r="P157" s="1"/>
  <c r="K157"/>
  <c r="N157" s="1"/>
  <c r="S157" s="1"/>
  <c r="R156"/>
  <c r="P156"/>
  <c r="O156"/>
  <c r="K156"/>
  <c r="N156" s="1"/>
  <c r="S156" s="1"/>
  <c r="S155"/>
  <c r="R155"/>
  <c r="P155"/>
  <c r="O155"/>
  <c r="N155"/>
  <c r="K155"/>
  <c r="R154"/>
  <c r="O154"/>
  <c r="P154" s="1"/>
  <c r="N154"/>
  <c r="S154" s="1"/>
  <c r="K154"/>
  <c r="R153"/>
  <c r="O153"/>
  <c r="P153" s="1"/>
  <c r="K153"/>
  <c r="N153" s="1"/>
  <c r="S153" s="1"/>
  <c r="R152"/>
  <c r="P152"/>
  <c r="O152"/>
  <c r="K152"/>
  <c r="N152" s="1"/>
  <c r="S152" s="1"/>
  <c r="S151"/>
  <c r="R151"/>
  <c r="P151"/>
  <c r="O151"/>
  <c r="N151"/>
  <c r="K151"/>
  <c r="R150"/>
  <c r="O150"/>
  <c r="P150" s="1"/>
  <c r="N150"/>
  <c r="S150" s="1"/>
  <c r="K150"/>
  <c r="R149"/>
  <c r="O149"/>
  <c r="P149" s="1"/>
  <c r="K149"/>
  <c r="N149" s="1"/>
  <c r="S149" s="1"/>
  <c r="R148"/>
  <c r="P148"/>
  <c r="O148"/>
  <c r="K148"/>
  <c r="N148" s="1"/>
  <c r="S148" s="1"/>
  <c r="S147"/>
  <c r="R147"/>
  <c r="P147"/>
  <c r="O147"/>
  <c r="N147"/>
  <c r="K147"/>
  <c r="R146"/>
  <c r="O146"/>
  <c r="P146" s="1"/>
  <c r="N146"/>
  <c r="S146" s="1"/>
  <c r="K146"/>
  <c r="R145"/>
  <c r="O145"/>
  <c r="P145" s="1"/>
  <c r="K145"/>
  <c r="N145" s="1"/>
  <c r="S145" s="1"/>
  <c r="R144"/>
  <c r="P144"/>
  <c r="O144"/>
  <c r="K144"/>
  <c r="N144" s="1"/>
  <c r="S144" s="1"/>
  <c r="S143"/>
  <c r="R143"/>
  <c r="P143"/>
  <c r="O143"/>
  <c r="N143"/>
  <c r="K143"/>
  <c r="R142"/>
  <c r="O142"/>
  <c r="P142" s="1"/>
  <c r="N142"/>
  <c r="S142" s="1"/>
  <c r="K142"/>
  <c r="R141"/>
  <c r="O141"/>
  <c r="P141" s="1"/>
  <c r="K141"/>
  <c r="N141" s="1"/>
  <c r="S141" s="1"/>
  <c r="R140"/>
  <c r="P140"/>
  <c r="O140"/>
  <c r="K140"/>
  <c r="N140" s="1"/>
  <c r="S140" s="1"/>
  <c r="R139"/>
  <c r="P139"/>
  <c r="O139"/>
  <c r="N139"/>
  <c r="S139" s="1"/>
  <c r="K139"/>
  <c r="R138"/>
  <c r="O138"/>
  <c r="P138" s="1"/>
  <c r="N138"/>
  <c r="S138" s="1"/>
  <c r="K138"/>
  <c r="R137"/>
  <c r="O137"/>
  <c r="P137" s="1"/>
  <c r="K137"/>
  <c r="N137" s="1"/>
  <c r="S137" s="1"/>
  <c r="R136"/>
  <c r="P136"/>
  <c r="O136"/>
  <c r="K136"/>
  <c r="N136" s="1"/>
  <c r="S136" s="1"/>
  <c r="R135"/>
  <c r="P135"/>
  <c r="O135"/>
  <c r="N135"/>
  <c r="S135" s="1"/>
  <c r="K135"/>
  <c r="R134"/>
  <c r="O134"/>
  <c r="P134" s="1"/>
  <c r="N134"/>
  <c r="S134" s="1"/>
  <c r="K134"/>
  <c r="R133"/>
  <c r="O133"/>
  <c r="P133" s="1"/>
  <c r="K133"/>
  <c r="N133" s="1"/>
  <c r="S133" s="1"/>
  <c r="R132"/>
  <c r="P132"/>
  <c r="O132"/>
  <c r="K132"/>
  <c r="N132" s="1"/>
  <c r="S132" s="1"/>
  <c r="R131"/>
  <c r="P131"/>
  <c r="O131"/>
  <c r="K131"/>
  <c r="N131" s="1"/>
  <c r="S131" s="1"/>
  <c r="R130"/>
  <c r="O130"/>
  <c r="P130" s="1"/>
  <c r="N130"/>
  <c r="S130" s="1"/>
  <c r="K130"/>
  <c r="R129"/>
  <c r="O129"/>
  <c r="P129" s="1"/>
  <c r="K129"/>
  <c r="N129" s="1"/>
  <c r="S129" s="1"/>
  <c r="R128"/>
  <c r="O128"/>
  <c r="P128" s="1"/>
  <c r="K128"/>
  <c r="N128" s="1"/>
  <c r="S128" s="1"/>
  <c r="R127"/>
  <c r="P127"/>
  <c r="O127"/>
  <c r="K127"/>
  <c r="N127" s="1"/>
  <c r="S127" s="1"/>
  <c r="R126"/>
  <c r="O126"/>
  <c r="P126" s="1"/>
  <c r="N126"/>
  <c r="S126" s="1"/>
  <c r="K126"/>
  <c r="R125"/>
  <c r="O125"/>
  <c r="P125" s="1"/>
  <c r="K125"/>
  <c r="N125" s="1"/>
  <c r="S125" s="1"/>
  <c r="R124"/>
  <c r="O124"/>
  <c r="P124" s="1"/>
  <c r="K124"/>
  <c r="N124" s="1"/>
  <c r="S124" s="1"/>
  <c r="R123"/>
  <c r="P123"/>
  <c r="O123"/>
  <c r="K123"/>
  <c r="N123" s="1"/>
  <c r="S123" s="1"/>
  <c r="R122"/>
  <c r="O122"/>
  <c r="P122" s="1"/>
  <c r="N122"/>
  <c r="S122" s="1"/>
  <c r="K122"/>
  <c r="O121"/>
  <c r="P121" s="1"/>
  <c r="K121"/>
  <c r="N121" s="1"/>
  <c r="S121" s="1"/>
  <c r="Q120"/>
  <c r="R121" s="1"/>
  <c r="R117"/>
  <c r="P117"/>
  <c r="O117"/>
  <c r="N117"/>
  <c r="S117" s="1"/>
  <c r="K117"/>
  <c r="S116"/>
  <c r="R116"/>
  <c r="P116"/>
  <c r="O116"/>
  <c r="N116"/>
  <c r="K116"/>
  <c r="S115"/>
  <c r="R115"/>
  <c r="P115"/>
  <c r="O115"/>
  <c r="N115"/>
  <c r="K115"/>
  <c r="R114"/>
  <c r="P114"/>
  <c r="O114"/>
  <c r="N114"/>
  <c r="S114" s="1"/>
  <c r="K114"/>
  <c r="R113"/>
  <c r="P113"/>
  <c r="O113"/>
  <c r="N113"/>
  <c r="S113" s="1"/>
  <c r="K113"/>
  <c r="S112"/>
  <c r="R112"/>
  <c r="P112"/>
  <c r="O112"/>
  <c r="N112"/>
  <c r="K112"/>
  <c r="S111"/>
  <c r="R111"/>
  <c r="P111"/>
  <c r="O111"/>
  <c r="N111"/>
  <c r="K111"/>
  <c r="R110"/>
  <c r="P110"/>
  <c r="O110"/>
  <c r="N110"/>
  <c r="S110" s="1"/>
  <c r="K110"/>
  <c r="R109"/>
  <c r="P109"/>
  <c r="O109"/>
  <c r="N109"/>
  <c r="S109" s="1"/>
  <c r="K109"/>
  <c r="S108"/>
  <c r="R108"/>
  <c r="P108"/>
  <c r="O108"/>
  <c r="N108"/>
  <c r="K108"/>
  <c r="S107"/>
  <c r="R107"/>
  <c r="P107"/>
  <c r="O107"/>
  <c r="N107"/>
  <c r="K107"/>
  <c r="R106"/>
  <c r="P106"/>
  <c r="O106"/>
  <c r="N106"/>
  <c r="S106" s="1"/>
  <c r="K106"/>
  <c r="R105"/>
  <c r="P105"/>
  <c r="O105"/>
  <c r="N105"/>
  <c r="S105" s="1"/>
  <c r="K105"/>
  <c r="S104"/>
  <c r="R104"/>
  <c r="P104"/>
  <c r="O104"/>
  <c r="N104"/>
  <c r="K104"/>
  <c r="R103"/>
  <c r="P103"/>
  <c r="O103"/>
  <c r="K103"/>
  <c r="N103" s="1"/>
  <c r="S103" s="1"/>
  <c r="R102"/>
  <c r="P102"/>
  <c r="O102"/>
  <c r="N102"/>
  <c r="S102" s="1"/>
  <c r="K102"/>
  <c r="R101"/>
  <c r="P101"/>
  <c r="O101"/>
  <c r="N101"/>
  <c r="S101" s="1"/>
  <c r="K101"/>
  <c r="S100"/>
  <c r="R100"/>
  <c r="O100"/>
  <c r="P100" s="1"/>
  <c r="N100"/>
  <c r="K100"/>
  <c r="S99"/>
  <c r="R99"/>
  <c r="P99"/>
  <c r="O99"/>
  <c r="K99"/>
  <c r="N99" s="1"/>
  <c r="R98"/>
  <c r="P98"/>
  <c r="O98"/>
  <c r="N98"/>
  <c r="S98" s="1"/>
  <c r="K98"/>
  <c r="R97"/>
  <c r="P97"/>
  <c r="O97"/>
  <c r="N97"/>
  <c r="S97" s="1"/>
  <c r="K97"/>
  <c r="S96"/>
  <c r="R96"/>
  <c r="O96"/>
  <c r="P96" s="1"/>
  <c r="N96"/>
  <c r="K96"/>
  <c r="R95"/>
  <c r="P95"/>
  <c r="O95"/>
  <c r="K95"/>
  <c r="N95" s="1"/>
  <c r="S95" s="1"/>
  <c r="R94"/>
  <c r="P94"/>
  <c r="O94"/>
  <c r="N94"/>
  <c r="S94" s="1"/>
  <c r="K94"/>
  <c r="R93"/>
  <c r="P93"/>
  <c r="O93"/>
  <c r="N93"/>
  <c r="S93" s="1"/>
  <c r="K93"/>
  <c r="S92"/>
  <c r="R92"/>
  <c r="O92"/>
  <c r="P92" s="1"/>
  <c r="N92"/>
  <c r="K92"/>
  <c r="S91"/>
  <c r="R91"/>
  <c r="P91"/>
  <c r="O91"/>
  <c r="K91"/>
  <c r="N91" s="1"/>
  <c r="R90"/>
  <c r="P90"/>
  <c r="O90"/>
  <c r="N90"/>
  <c r="S90" s="1"/>
  <c r="K90"/>
  <c r="R89"/>
  <c r="P89"/>
  <c r="O89"/>
  <c r="N89"/>
  <c r="S89" s="1"/>
  <c r="K89"/>
  <c r="R88"/>
  <c r="O88"/>
  <c r="P88" s="1"/>
  <c r="K88"/>
  <c r="N88" s="1"/>
  <c r="S88" s="1"/>
  <c r="S87"/>
  <c r="R87"/>
  <c r="P87"/>
  <c r="O87"/>
  <c r="K87"/>
  <c r="N87" s="1"/>
  <c r="R86"/>
  <c r="P86"/>
  <c r="O86"/>
  <c r="N86"/>
  <c r="S86" s="1"/>
  <c r="K86"/>
  <c r="R85"/>
  <c r="O85"/>
  <c r="P85" s="1"/>
  <c r="N85"/>
  <c r="S85" s="1"/>
  <c r="K85"/>
  <c r="R84"/>
  <c r="O84"/>
  <c r="P84" s="1"/>
  <c r="K84"/>
  <c r="N84" s="1"/>
  <c r="S84" s="1"/>
  <c r="S83"/>
  <c r="R83"/>
  <c r="P83"/>
  <c r="O83"/>
  <c r="K83"/>
  <c r="N83" s="1"/>
  <c r="Q82"/>
  <c r="R79"/>
  <c r="O79"/>
  <c r="P79" s="1"/>
  <c r="N79"/>
  <c r="S79" s="1"/>
  <c r="K79"/>
  <c r="R78"/>
  <c r="O78"/>
  <c r="P78" s="1"/>
  <c r="K78"/>
  <c r="N78" s="1"/>
  <c r="S78" s="1"/>
  <c r="R77"/>
  <c r="P77"/>
  <c r="O77"/>
  <c r="K77"/>
  <c r="N77" s="1"/>
  <c r="S77" s="1"/>
  <c r="R76"/>
  <c r="P76"/>
  <c r="O76"/>
  <c r="N76"/>
  <c r="S76" s="1"/>
  <c r="K76"/>
  <c r="R75"/>
  <c r="O75"/>
  <c r="P75" s="1"/>
  <c r="N75"/>
  <c r="S75" s="1"/>
  <c r="K75"/>
  <c r="R74"/>
  <c r="O74"/>
  <c r="P74" s="1"/>
  <c r="K74"/>
  <c r="N74" s="1"/>
  <c r="S74" s="1"/>
  <c r="R73"/>
  <c r="P73"/>
  <c r="O73"/>
  <c r="K73"/>
  <c r="N73" s="1"/>
  <c r="S73" s="1"/>
  <c r="R72"/>
  <c r="P72"/>
  <c r="O72"/>
  <c r="N72"/>
  <c r="S72" s="1"/>
  <c r="K72"/>
  <c r="R71"/>
  <c r="O71"/>
  <c r="P71" s="1"/>
  <c r="N71"/>
  <c r="S71" s="1"/>
  <c r="K71"/>
  <c r="R70"/>
  <c r="O70"/>
  <c r="P70" s="1"/>
  <c r="K70"/>
  <c r="N70" s="1"/>
  <c r="S70" s="1"/>
  <c r="R69"/>
  <c r="P69"/>
  <c r="O69"/>
  <c r="K69"/>
  <c r="N69" s="1"/>
  <c r="S69" s="1"/>
  <c r="R68"/>
  <c r="P68"/>
  <c r="O68"/>
  <c r="N68"/>
  <c r="S68" s="1"/>
  <c r="K68"/>
  <c r="R67"/>
  <c r="O67"/>
  <c r="P67" s="1"/>
  <c r="N67"/>
  <c r="S67" s="1"/>
  <c r="K67"/>
  <c r="R66"/>
  <c r="O66"/>
  <c r="P66" s="1"/>
  <c r="K66"/>
  <c r="N66" s="1"/>
  <c r="S66" s="1"/>
  <c r="R65"/>
  <c r="P65"/>
  <c r="O65"/>
  <c r="K65"/>
  <c r="N65" s="1"/>
  <c r="S65" s="1"/>
  <c r="R64"/>
  <c r="P64"/>
  <c r="O64"/>
  <c r="N64"/>
  <c r="S64" s="1"/>
  <c r="K64"/>
  <c r="R63"/>
  <c r="O63"/>
  <c r="P63" s="1"/>
  <c r="N63"/>
  <c r="S63" s="1"/>
  <c r="K63"/>
  <c r="R62"/>
  <c r="O62"/>
  <c r="P62" s="1"/>
  <c r="K62"/>
  <c r="N62" s="1"/>
  <c r="S62" s="1"/>
  <c r="R61"/>
  <c r="P61"/>
  <c r="O61"/>
  <c r="K61"/>
  <c r="N61" s="1"/>
  <c r="S61" s="1"/>
  <c r="R60"/>
  <c r="P60"/>
  <c r="O60"/>
  <c r="K60"/>
  <c r="N60" s="1"/>
  <c r="S60" s="1"/>
  <c r="R59"/>
  <c r="O59"/>
  <c r="P59" s="1"/>
  <c r="N59"/>
  <c r="S59" s="1"/>
  <c r="K59"/>
  <c r="R58"/>
  <c r="O58"/>
  <c r="P58" s="1"/>
  <c r="K58"/>
  <c r="N58" s="1"/>
  <c r="S58" s="1"/>
  <c r="R57"/>
  <c r="O57"/>
  <c r="P57" s="1"/>
  <c r="K57"/>
  <c r="N57" s="1"/>
  <c r="S57" s="1"/>
  <c r="R56"/>
  <c r="P56"/>
  <c r="O56"/>
  <c r="K56"/>
  <c r="N56" s="1"/>
  <c r="S56" s="1"/>
  <c r="R55"/>
  <c r="O55"/>
  <c r="P55" s="1"/>
  <c r="N55"/>
  <c r="S55" s="1"/>
  <c r="K55"/>
  <c r="R54"/>
  <c r="O54"/>
  <c r="P54" s="1"/>
  <c r="K54"/>
  <c r="N54" s="1"/>
  <c r="S54" s="1"/>
  <c r="R53"/>
  <c r="O53"/>
  <c r="P53" s="1"/>
  <c r="K53"/>
  <c r="N53" s="1"/>
  <c r="S53" s="1"/>
  <c r="R52"/>
  <c r="P52"/>
  <c r="O52"/>
  <c r="K52"/>
  <c r="N52" s="1"/>
  <c r="S52" s="1"/>
  <c r="Q51"/>
  <c r="R48"/>
  <c r="P48"/>
  <c r="O48"/>
  <c r="K48"/>
  <c r="N48" s="1"/>
  <c r="S48" s="1"/>
  <c r="R47"/>
  <c r="P47"/>
  <c r="O47"/>
  <c r="N47"/>
  <c r="S47" s="1"/>
  <c r="K47"/>
  <c r="R46"/>
  <c r="P46"/>
  <c r="O46"/>
  <c r="N46"/>
  <c r="S46" s="1"/>
  <c r="K46"/>
  <c r="S45"/>
  <c r="R45"/>
  <c r="O45"/>
  <c r="P45" s="1"/>
  <c r="N45"/>
  <c r="K45"/>
  <c r="S44"/>
  <c r="R44"/>
  <c r="P44"/>
  <c r="O44"/>
  <c r="K44"/>
  <c r="N44" s="1"/>
  <c r="R43"/>
  <c r="P43"/>
  <c r="O43"/>
  <c r="N43"/>
  <c r="S43" s="1"/>
  <c r="K43"/>
  <c r="R42"/>
  <c r="P42"/>
  <c r="O42"/>
  <c r="N42"/>
  <c r="S42" s="1"/>
  <c r="K42"/>
  <c r="S41"/>
  <c r="R41"/>
  <c r="O41"/>
  <c r="P41" s="1"/>
  <c r="N41"/>
  <c r="K41"/>
  <c r="R40"/>
  <c r="P40"/>
  <c r="O40"/>
  <c r="K40"/>
  <c r="N40" s="1"/>
  <c r="S40" s="1"/>
  <c r="R39"/>
  <c r="P39"/>
  <c r="O39"/>
  <c r="N39"/>
  <c r="S39" s="1"/>
  <c r="K39"/>
  <c r="R38"/>
  <c r="P38"/>
  <c r="O38"/>
  <c r="N38"/>
  <c r="S38" s="1"/>
  <c r="K38"/>
  <c r="S37"/>
  <c r="R37"/>
  <c r="O37"/>
  <c r="P37" s="1"/>
  <c r="N37"/>
  <c r="K37"/>
  <c r="S36"/>
  <c r="R36"/>
  <c r="P36"/>
  <c r="O36"/>
  <c r="K36"/>
  <c r="N36" s="1"/>
  <c r="R35"/>
  <c r="P35"/>
  <c r="O35"/>
  <c r="N35"/>
  <c r="S35" s="1"/>
  <c r="K35"/>
  <c r="R34"/>
  <c r="P34"/>
  <c r="O34"/>
  <c r="N34"/>
  <c r="S34" s="1"/>
  <c r="K34"/>
  <c r="S33"/>
  <c r="R33"/>
  <c r="O33"/>
  <c r="P33" s="1"/>
  <c r="N33"/>
  <c r="K33"/>
  <c r="R32"/>
  <c r="P32"/>
  <c r="O32"/>
  <c r="K32"/>
  <c r="N32" s="1"/>
  <c r="S32" s="1"/>
  <c r="R31"/>
  <c r="P31"/>
  <c r="O31"/>
  <c r="N31"/>
  <c r="S31" s="1"/>
  <c r="K31"/>
  <c r="R30"/>
  <c r="P30"/>
  <c r="O30"/>
  <c r="N30"/>
  <c r="S30" s="1"/>
  <c r="K30"/>
  <c r="S29"/>
  <c r="R29"/>
  <c r="O29"/>
  <c r="P29" s="1"/>
  <c r="N29"/>
  <c r="K29"/>
  <c r="S28"/>
  <c r="R28"/>
  <c r="P28"/>
  <c r="O28"/>
  <c r="K28"/>
  <c r="N28" s="1"/>
  <c r="R27"/>
  <c r="P27"/>
  <c r="O27"/>
  <c r="N27"/>
  <c r="S27" s="1"/>
  <c r="K27"/>
  <c r="R26"/>
  <c r="P26"/>
  <c r="O26"/>
  <c r="N26"/>
  <c r="S26" s="1"/>
  <c r="K26"/>
  <c r="S25"/>
  <c r="R25"/>
  <c r="O25"/>
  <c r="P25" s="1"/>
  <c r="N25"/>
  <c r="K25"/>
  <c r="R24"/>
  <c r="P24"/>
  <c r="O24"/>
  <c r="K24"/>
  <c r="N24" s="1"/>
  <c r="S24" s="1"/>
  <c r="R23"/>
  <c r="P23"/>
  <c r="O23"/>
  <c r="N23"/>
  <c r="S23" s="1"/>
  <c r="K23"/>
  <c r="R22"/>
  <c r="P22"/>
  <c r="O22"/>
  <c r="N22"/>
  <c r="S22" s="1"/>
  <c r="K22"/>
  <c r="S21"/>
  <c r="R21"/>
  <c r="O21"/>
  <c r="P21" s="1"/>
  <c r="N21"/>
  <c r="K21"/>
  <c r="S20"/>
  <c r="R20"/>
  <c r="P20"/>
  <c r="O20"/>
  <c r="K20"/>
  <c r="N20" s="1"/>
  <c r="R19"/>
  <c r="P19"/>
  <c r="O19"/>
  <c r="N19"/>
  <c r="S19" s="1"/>
  <c r="K19"/>
  <c r="R18"/>
  <c r="P18"/>
  <c r="O18"/>
  <c r="N18"/>
  <c r="S18" s="1"/>
  <c r="K18"/>
  <c r="S17"/>
  <c r="R17"/>
  <c r="O17"/>
  <c r="P17" s="1"/>
  <c r="N17"/>
  <c r="K17"/>
  <c r="R16"/>
  <c r="O16"/>
  <c r="P16" s="1"/>
  <c r="K16"/>
  <c r="N16" s="1"/>
  <c r="S16" s="1"/>
  <c r="R15"/>
  <c r="P15"/>
  <c r="O15"/>
  <c r="K15"/>
  <c r="N15" s="1"/>
  <c r="S15" s="1"/>
  <c r="R14"/>
  <c r="P14"/>
  <c r="O14"/>
  <c r="N14"/>
  <c r="S14" s="1"/>
  <c r="K14"/>
  <c r="S13"/>
  <c r="R13"/>
  <c r="O13"/>
  <c r="P13" s="1"/>
  <c r="K13"/>
  <c r="N13" s="1"/>
  <c r="S12"/>
  <c r="R12"/>
  <c r="O12"/>
  <c r="P12" s="1"/>
  <c r="K12"/>
  <c r="N12" s="1"/>
  <c r="R11"/>
  <c r="P11"/>
  <c r="O11"/>
  <c r="N11"/>
  <c r="S11" s="1"/>
  <c r="K11"/>
  <c r="R10"/>
  <c r="O10"/>
  <c r="P10" s="1"/>
  <c r="N10"/>
  <c r="S10" s="1"/>
  <c r="K10"/>
  <c r="S9"/>
  <c r="R9"/>
  <c r="O9"/>
  <c r="P9" s="1"/>
  <c r="K9"/>
  <c r="N9" s="1"/>
  <c r="R8"/>
  <c r="P8"/>
  <c r="O8"/>
  <c r="K8"/>
  <c r="N8" s="1"/>
  <c r="S8" s="1"/>
  <c r="K5"/>
  <c r="AH3"/>
  <c r="AH2" s="1"/>
  <c r="AG2"/>
  <c r="AD2"/>
  <c r="AC2"/>
  <c r="AB2"/>
  <c r="R2"/>
  <c r="P2"/>
  <c r="O2"/>
  <c r="N2"/>
  <c r="S2" s="1"/>
  <c r="K2"/>
  <c r="Y1"/>
  <c r="X1"/>
  <c r="W1"/>
  <c r="V1"/>
  <c r="U1"/>
  <c r="T1"/>
  <c r="S454" i="5"/>
  <c r="R454"/>
  <c r="O454"/>
  <c r="P454" s="1"/>
  <c r="K454"/>
  <c r="N454" s="1"/>
  <c r="R453"/>
  <c r="P453"/>
  <c r="O453"/>
  <c r="K453"/>
  <c r="N453" s="1"/>
  <c r="S453" s="1"/>
  <c r="R452"/>
  <c r="P452"/>
  <c r="O452"/>
  <c r="N452"/>
  <c r="S452" s="1"/>
  <c r="K452"/>
  <c r="R451"/>
  <c r="O451"/>
  <c r="P451" s="1"/>
  <c r="N451"/>
  <c r="S451" s="1"/>
  <c r="K451"/>
  <c r="S450"/>
  <c r="R450"/>
  <c r="O450"/>
  <c r="P450" s="1"/>
  <c r="K450"/>
  <c r="N450" s="1"/>
  <c r="S449"/>
  <c r="R449"/>
  <c r="P449"/>
  <c r="O449"/>
  <c r="K449"/>
  <c r="N449" s="1"/>
  <c r="R448"/>
  <c r="P448"/>
  <c r="O448"/>
  <c r="N448"/>
  <c r="S448" s="1"/>
  <c r="K448"/>
  <c r="R447"/>
  <c r="O447"/>
  <c r="P447" s="1"/>
  <c r="N447"/>
  <c r="S447" s="1"/>
  <c r="K447"/>
  <c r="S446"/>
  <c r="R446"/>
  <c r="O446"/>
  <c r="P446" s="1"/>
  <c r="K446"/>
  <c r="N446" s="1"/>
  <c r="S445"/>
  <c r="R445"/>
  <c r="O445"/>
  <c r="P445" s="1"/>
  <c r="K445"/>
  <c r="N445" s="1"/>
  <c r="R444"/>
  <c r="P444"/>
  <c r="O444"/>
  <c r="N444"/>
  <c r="S444" s="1"/>
  <c r="K444"/>
  <c r="R443"/>
  <c r="O443"/>
  <c r="P443" s="1"/>
  <c r="N443"/>
  <c r="S443" s="1"/>
  <c r="K443"/>
  <c r="S442"/>
  <c r="R442"/>
  <c r="O442"/>
  <c r="P442" s="1"/>
  <c r="K442"/>
  <c r="N442" s="1"/>
  <c r="R441"/>
  <c r="P441"/>
  <c r="O441"/>
  <c r="K441"/>
  <c r="N441" s="1"/>
  <c r="S441" s="1"/>
  <c r="R440"/>
  <c r="P440"/>
  <c r="O440"/>
  <c r="K440"/>
  <c r="N440" s="1"/>
  <c r="S440" s="1"/>
  <c r="Q439"/>
  <c r="R436"/>
  <c r="O436"/>
  <c r="P436" s="1"/>
  <c r="K436"/>
  <c r="N436" s="1"/>
  <c r="S436" s="1"/>
  <c r="R435"/>
  <c r="P435"/>
  <c r="O435"/>
  <c r="N435"/>
  <c r="S435" s="1"/>
  <c r="K435"/>
  <c r="R434"/>
  <c r="P434"/>
  <c r="O434"/>
  <c r="N434"/>
  <c r="S434" s="1"/>
  <c r="K434"/>
  <c r="R433"/>
  <c r="O433"/>
  <c r="P433" s="1"/>
  <c r="N433"/>
  <c r="S433" s="1"/>
  <c r="K433"/>
  <c r="R432"/>
  <c r="P432"/>
  <c r="O432"/>
  <c r="K432"/>
  <c r="N432" s="1"/>
  <c r="S432" s="1"/>
  <c r="R431"/>
  <c r="P431"/>
  <c r="O431"/>
  <c r="N431"/>
  <c r="S431" s="1"/>
  <c r="K431"/>
  <c r="R430"/>
  <c r="P430"/>
  <c r="O430"/>
  <c r="N430"/>
  <c r="S430" s="1"/>
  <c r="K430"/>
  <c r="S429"/>
  <c r="R429"/>
  <c r="O429"/>
  <c r="P429" s="1"/>
  <c r="N429"/>
  <c r="K429"/>
  <c r="R428"/>
  <c r="P428"/>
  <c r="O428"/>
  <c r="K428"/>
  <c r="N428" s="1"/>
  <c r="S428" s="1"/>
  <c r="R427"/>
  <c r="P427"/>
  <c r="O427"/>
  <c r="N427"/>
  <c r="S427" s="1"/>
  <c r="K427"/>
  <c r="R426"/>
  <c r="P426"/>
  <c r="O426"/>
  <c r="N426"/>
  <c r="S426" s="1"/>
  <c r="K426"/>
  <c r="S425"/>
  <c r="R425"/>
  <c r="O425"/>
  <c r="P425" s="1"/>
  <c r="N425"/>
  <c r="K425"/>
  <c r="R424"/>
  <c r="P424"/>
  <c r="O424"/>
  <c r="K424"/>
  <c r="N424" s="1"/>
  <c r="S424" s="1"/>
  <c r="R423"/>
  <c r="P423"/>
  <c r="O423"/>
  <c r="K423"/>
  <c r="N423" s="1"/>
  <c r="S423" s="1"/>
  <c r="R422"/>
  <c r="P422"/>
  <c r="O422"/>
  <c r="N422"/>
  <c r="S422" s="1"/>
  <c r="K422"/>
  <c r="S421"/>
  <c r="R421"/>
  <c r="O421"/>
  <c r="P421" s="1"/>
  <c r="N421"/>
  <c r="K421"/>
  <c r="S420"/>
  <c r="R420"/>
  <c r="P420"/>
  <c r="O420"/>
  <c r="K420"/>
  <c r="N420" s="1"/>
  <c r="R419"/>
  <c r="P419"/>
  <c r="O419"/>
  <c r="K419"/>
  <c r="N419" s="1"/>
  <c r="S419" s="1"/>
  <c r="R418"/>
  <c r="P418"/>
  <c r="O418"/>
  <c r="N418"/>
  <c r="S418" s="1"/>
  <c r="K418"/>
  <c r="S417"/>
  <c r="R417"/>
  <c r="O417"/>
  <c r="P417" s="1"/>
  <c r="N417"/>
  <c r="K417"/>
  <c r="R416"/>
  <c r="P416"/>
  <c r="O416"/>
  <c r="K416"/>
  <c r="N416" s="1"/>
  <c r="S416" s="1"/>
  <c r="R415"/>
  <c r="P415"/>
  <c r="O415"/>
  <c r="N415"/>
  <c r="S415" s="1"/>
  <c r="K415"/>
  <c r="R414"/>
  <c r="P414"/>
  <c r="O414"/>
  <c r="N414"/>
  <c r="S414" s="1"/>
  <c r="K414"/>
  <c r="S413"/>
  <c r="R413"/>
  <c r="O413"/>
  <c r="P413" s="1"/>
  <c r="N413"/>
  <c r="K413"/>
  <c r="R412"/>
  <c r="P412"/>
  <c r="O412"/>
  <c r="K412"/>
  <c r="N412" s="1"/>
  <c r="S412" s="1"/>
  <c r="R411"/>
  <c r="P411"/>
  <c r="O411"/>
  <c r="N411"/>
  <c r="S411" s="1"/>
  <c r="K411"/>
  <c r="R410"/>
  <c r="P410"/>
  <c r="O410"/>
  <c r="N410"/>
  <c r="S410" s="1"/>
  <c r="K410"/>
  <c r="S409"/>
  <c r="O409"/>
  <c r="P409" s="1"/>
  <c r="N409"/>
  <c r="K409"/>
  <c r="Q408"/>
  <c r="R409" s="1"/>
  <c r="R405"/>
  <c r="P405"/>
  <c r="O405"/>
  <c r="N405"/>
  <c r="S405" s="1"/>
  <c r="K405"/>
  <c r="R404"/>
  <c r="P404"/>
  <c r="O404"/>
  <c r="N404"/>
  <c r="S404" s="1"/>
  <c r="K404"/>
  <c r="R403"/>
  <c r="O403"/>
  <c r="P403" s="1"/>
  <c r="K403"/>
  <c r="N403" s="1"/>
  <c r="S403" s="1"/>
  <c r="R402"/>
  <c r="P402"/>
  <c r="O402"/>
  <c r="K402"/>
  <c r="N402" s="1"/>
  <c r="S402" s="1"/>
  <c r="R401"/>
  <c r="P401"/>
  <c r="O401"/>
  <c r="N401"/>
  <c r="S401" s="1"/>
  <c r="K401"/>
  <c r="R400"/>
  <c r="P400"/>
  <c r="O400"/>
  <c r="K400"/>
  <c r="N400" s="1"/>
  <c r="S400" s="1"/>
  <c r="R399"/>
  <c r="O399"/>
  <c r="P399" s="1"/>
  <c r="K399"/>
  <c r="N399" s="1"/>
  <c r="S399" s="1"/>
  <c r="R398"/>
  <c r="P398"/>
  <c r="O398"/>
  <c r="K398"/>
  <c r="N398" s="1"/>
  <c r="S398" s="1"/>
  <c r="R397"/>
  <c r="P397"/>
  <c r="O397"/>
  <c r="K397"/>
  <c r="N397" s="1"/>
  <c r="S397" s="1"/>
  <c r="R396"/>
  <c r="P396"/>
  <c r="O396"/>
  <c r="K396"/>
  <c r="N396" s="1"/>
  <c r="S396" s="1"/>
  <c r="R395"/>
  <c r="O395"/>
  <c r="P395" s="1"/>
  <c r="K395"/>
  <c r="N395" s="1"/>
  <c r="S395" s="1"/>
  <c r="S394"/>
  <c r="R394"/>
  <c r="P394"/>
  <c r="O394"/>
  <c r="K394"/>
  <c r="N394" s="1"/>
  <c r="R393"/>
  <c r="P393"/>
  <c r="O393"/>
  <c r="K393"/>
  <c r="N393" s="1"/>
  <c r="S393" s="1"/>
  <c r="R392"/>
  <c r="O392"/>
  <c r="P392" s="1"/>
  <c r="K392"/>
  <c r="N392" s="1"/>
  <c r="S392" s="1"/>
  <c r="S391"/>
  <c r="R391"/>
  <c r="O391"/>
  <c r="P391" s="1"/>
  <c r="N391"/>
  <c r="K391"/>
  <c r="S390"/>
  <c r="R390"/>
  <c r="P390"/>
  <c r="O390"/>
  <c r="K390"/>
  <c r="N390" s="1"/>
  <c r="R389"/>
  <c r="O389"/>
  <c r="P389" s="1"/>
  <c r="K389"/>
  <c r="N389" s="1"/>
  <c r="S389" s="1"/>
  <c r="R388"/>
  <c r="O388"/>
  <c r="P388" s="1"/>
  <c r="N388"/>
  <c r="S388" s="1"/>
  <c r="K388"/>
  <c r="S387"/>
  <c r="R387"/>
  <c r="O387"/>
  <c r="P387" s="1"/>
  <c r="N387"/>
  <c r="K387"/>
  <c r="R386"/>
  <c r="O386"/>
  <c r="P386" s="1"/>
  <c r="K386"/>
  <c r="N386" s="1"/>
  <c r="S386" s="1"/>
  <c r="R385"/>
  <c r="P385"/>
  <c r="O385"/>
  <c r="K385"/>
  <c r="N385" s="1"/>
  <c r="S385" s="1"/>
  <c r="R384"/>
  <c r="P384"/>
  <c r="O384"/>
  <c r="N384"/>
  <c r="S384" s="1"/>
  <c r="K384"/>
  <c r="R383"/>
  <c r="O383"/>
  <c r="P383" s="1"/>
  <c r="N383"/>
  <c r="S383" s="1"/>
  <c r="K383"/>
  <c r="R382"/>
  <c r="O382"/>
  <c r="P382" s="1"/>
  <c r="K382"/>
  <c r="N382" s="1"/>
  <c r="S382" s="1"/>
  <c r="R381"/>
  <c r="P381"/>
  <c r="O381"/>
  <c r="K381"/>
  <c r="N381" s="1"/>
  <c r="S381" s="1"/>
  <c r="R380"/>
  <c r="P380"/>
  <c r="O380"/>
  <c r="N380"/>
  <c r="S380" s="1"/>
  <c r="K380"/>
  <c r="R379"/>
  <c r="O379"/>
  <c r="P379" s="1"/>
  <c r="N379"/>
  <c r="S379" s="1"/>
  <c r="K379"/>
  <c r="R378"/>
  <c r="O378"/>
  <c r="P378" s="1"/>
  <c r="K378"/>
  <c r="N378" s="1"/>
  <c r="S378" s="1"/>
  <c r="R377"/>
  <c r="P377"/>
  <c r="O377"/>
  <c r="K377"/>
  <c r="N377" s="1"/>
  <c r="S377" s="1"/>
  <c r="R376"/>
  <c r="P376"/>
  <c r="O376"/>
  <c r="N376"/>
  <c r="S376" s="1"/>
  <c r="K376"/>
  <c r="R375"/>
  <c r="O375"/>
  <c r="P375" s="1"/>
  <c r="N375"/>
  <c r="S375" s="1"/>
  <c r="K375"/>
  <c r="R374"/>
  <c r="O374"/>
  <c r="P374" s="1"/>
  <c r="K374"/>
  <c r="N374" s="1"/>
  <c r="S374" s="1"/>
  <c r="R373"/>
  <c r="P373"/>
  <c r="O373"/>
  <c r="K373"/>
  <c r="N373" s="1"/>
  <c r="S373" s="1"/>
  <c r="R372"/>
  <c r="P372"/>
  <c r="O372"/>
  <c r="N372"/>
  <c r="S372" s="1"/>
  <c r="K372"/>
  <c r="R371"/>
  <c r="O371"/>
  <c r="P371" s="1"/>
  <c r="N371"/>
  <c r="S371" s="1"/>
  <c r="K371"/>
  <c r="R370"/>
  <c r="O370"/>
  <c r="P370" s="1"/>
  <c r="K370"/>
  <c r="N370" s="1"/>
  <c r="S370" s="1"/>
  <c r="R369"/>
  <c r="P369"/>
  <c r="O369"/>
  <c r="K369"/>
  <c r="N369" s="1"/>
  <c r="S369" s="1"/>
  <c r="R368"/>
  <c r="P368"/>
  <c r="O368"/>
  <c r="N368"/>
  <c r="S368" s="1"/>
  <c r="K368"/>
  <c r="R367"/>
  <c r="O367"/>
  <c r="P367" s="1"/>
  <c r="N367"/>
  <c r="S367" s="1"/>
  <c r="K367"/>
  <c r="R366"/>
  <c r="O366"/>
  <c r="P366" s="1"/>
  <c r="K366"/>
  <c r="N366" s="1"/>
  <c r="S366" s="1"/>
  <c r="R365"/>
  <c r="P365"/>
  <c r="O365"/>
  <c r="K365"/>
  <c r="N365" s="1"/>
  <c r="S365" s="1"/>
  <c r="Q364"/>
  <c r="S361"/>
  <c r="R361"/>
  <c r="O361"/>
  <c r="P361" s="1"/>
  <c r="N361"/>
  <c r="K361"/>
  <c r="R360"/>
  <c r="P360"/>
  <c r="O360"/>
  <c r="K360"/>
  <c r="N360" s="1"/>
  <c r="S360" s="1"/>
  <c r="R359"/>
  <c r="P359"/>
  <c r="O359"/>
  <c r="N359"/>
  <c r="S359" s="1"/>
  <c r="K359"/>
  <c r="R358"/>
  <c r="P358"/>
  <c r="O358"/>
  <c r="N358"/>
  <c r="S358" s="1"/>
  <c r="K358"/>
  <c r="S357"/>
  <c r="R357"/>
  <c r="O357"/>
  <c r="P357" s="1"/>
  <c r="N357"/>
  <c r="K357"/>
  <c r="R356"/>
  <c r="P356"/>
  <c r="O356"/>
  <c r="K356"/>
  <c r="N356" s="1"/>
  <c r="S356" s="1"/>
  <c r="R355"/>
  <c r="P355"/>
  <c r="O355"/>
  <c r="N355"/>
  <c r="S355" s="1"/>
  <c r="K355"/>
  <c r="R354"/>
  <c r="P354"/>
  <c r="O354"/>
  <c r="N354"/>
  <c r="S354" s="1"/>
  <c r="K354"/>
  <c r="S353"/>
  <c r="R353"/>
  <c r="O353"/>
  <c r="P353" s="1"/>
  <c r="N353"/>
  <c r="K353"/>
  <c r="R352"/>
  <c r="P352"/>
  <c r="O352"/>
  <c r="K352"/>
  <c r="N352" s="1"/>
  <c r="S352" s="1"/>
  <c r="R351"/>
  <c r="P351"/>
  <c r="O351"/>
  <c r="N351"/>
  <c r="S351" s="1"/>
  <c r="K351"/>
  <c r="R350"/>
  <c r="P350"/>
  <c r="O350"/>
  <c r="N350"/>
  <c r="S350" s="1"/>
  <c r="K350"/>
  <c r="S349"/>
  <c r="R349"/>
  <c r="O349"/>
  <c r="P349" s="1"/>
  <c r="N349"/>
  <c r="K349"/>
  <c r="R348"/>
  <c r="P348"/>
  <c r="O348"/>
  <c r="K348"/>
  <c r="N348" s="1"/>
  <c r="S348" s="1"/>
  <c r="R347"/>
  <c r="P347"/>
  <c r="O347"/>
  <c r="N347"/>
  <c r="S347" s="1"/>
  <c r="K347"/>
  <c r="R346"/>
  <c r="P346"/>
  <c r="O346"/>
  <c r="N346"/>
  <c r="S346" s="1"/>
  <c r="K346"/>
  <c r="S345"/>
  <c r="R345"/>
  <c r="O345"/>
  <c r="P345" s="1"/>
  <c r="N345"/>
  <c r="K345"/>
  <c r="R344"/>
  <c r="P344"/>
  <c r="O344"/>
  <c r="K344"/>
  <c r="N344" s="1"/>
  <c r="S344" s="1"/>
  <c r="R343"/>
  <c r="P343"/>
  <c r="O343"/>
  <c r="N343"/>
  <c r="S343" s="1"/>
  <c r="K343"/>
  <c r="R342"/>
  <c r="P342"/>
  <c r="O342"/>
  <c r="N342"/>
  <c r="S342" s="1"/>
  <c r="K342"/>
  <c r="S341"/>
  <c r="R341"/>
  <c r="O341"/>
  <c r="P341" s="1"/>
  <c r="N341"/>
  <c r="K341"/>
  <c r="R340"/>
  <c r="P340"/>
  <c r="O340"/>
  <c r="K340"/>
  <c r="N340" s="1"/>
  <c r="S340" s="1"/>
  <c r="R339"/>
  <c r="P339"/>
  <c r="O339"/>
  <c r="N339"/>
  <c r="S339" s="1"/>
  <c r="K339"/>
  <c r="R338"/>
  <c r="P338"/>
  <c r="O338"/>
  <c r="N338"/>
  <c r="S338" s="1"/>
  <c r="K338"/>
  <c r="S337"/>
  <c r="R337"/>
  <c r="O337"/>
  <c r="P337" s="1"/>
  <c r="N337"/>
  <c r="K337"/>
  <c r="R336"/>
  <c r="P336"/>
  <c r="O336"/>
  <c r="K336"/>
  <c r="N336" s="1"/>
  <c r="S336" s="1"/>
  <c r="R335"/>
  <c r="P335"/>
  <c r="O335"/>
  <c r="N335"/>
  <c r="S335" s="1"/>
  <c r="K335"/>
  <c r="R334"/>
  <c r="P334"/>
  <c r="O334"/>
  <c r="N334"/>
  <c r="S334" s="1"/>
  <c r="K334"/>
  <c r="S333"/>
  <c r="R333"/>
  <c r="O333"/>
  <c r="P333" s="1"/>
  <c r="N333"/>
  <c r="K333"/>
  <c r="R332"/>
  <c r="P332"/>
  <c r="O332"/>
  <c r="K332"/>
  <c r="N332" s="1"/>
  <c r="S332" s="1"/>
  <c r="R331"/>
  <c r="P331"/>
  <c r="O331"/>
  <c r="N331"/>
  <c r="S331" s="1"/>
  <c r="K331"/>
  <c r="R330"/>
  <c r="P330"/>
  <c r="O330"/>
  <c r="N330"/>
  <c r="S330" s="1"/>
  <c r="K330"/>
  <c r="S329"/>
  <c r="R329"/>
  <c r="O329"/>
  <c r="P329" s="1"/>
  <c r="N329"/>
  <c r="K329"/>
  <c r="R328"/>
  <c r="P328"/>
  <c r="O328"/>
  <c r="K328"/>
  <c r="N328" s="1"/>
  <c r="S328" s="1"/>
  <c r="R327"/>
  <c r="P327"/>
  <c r="O327"/>
  <c r="N327"/>
  <c r="S327" s="1"/>
  <c r="K327"/>
  <c r="R326"/>
  <c r="P326"/>
  <c r="O326"/>
  <c r="N326"/>
  <c r="S326" s="1"/>
  <c r="K326"/>
  <c r="S325"/>
  <c r="R325"/>
  <c r="O325"/>
  <c r="P325" s="1"/>
  <c r="N325"/>
  <c r="K325"/>
  <c r="R324"/>
  <c r="P324"/>
  <c r="O324"/>
  <c r="K324"/>
  <c r="N324" s="1"/>
  <c r="S324" s="1"/>
  <c r="R323"/>
  <c r="P323"/>
  <c r="O323"/>
  <c r="N323"/>
  <c r="S323" s="1"/>
  <c r="K323"/>
  <c r="R322"/>
  <c r="P322"/>
  <c r="O322"/>
  <c r="N322"/>
  <c r="S322" s="1"/>
  <c r="K322"/>
  <c r="S321"/>
  <c r="R321"/>
  <c r="O321"/>
  <c r="P321" s="1"/>
  <c r="N321"/>
  <c r="K321"/>
  <c r="R320"/>
  <c r="P320"/>
  <c r="O320"/>
  <c r="K320"/>
  <c r="N320" s="1"/>
  <c r="S320" s="1"/>
  <c r="R319"/>
  <c r="P319"/>
  <c r="O319"/>
  <c r="N319"/>
  <c r="S319" s="1"/>
  <c r="K319"/>
  <c r="R318"/>
  <c r="P318"/>
  <c r="O318"/>
  <c r="N318"/>
  <c r="S318" s="1"/>
  <c r="K318"/>
  <c r="R317"/>
  <c r="O317"/>
  <c r="P317" s="1"/>
  <c r="K317"/>
  <c r="N317" s="1"/>
  <c r="S317" s="1"/>
  <c r="R316"/>
  <c r="P316"/>
  <c r="O316"/>
  <c r="K316"/>
  <c r="N316" s="1"/>
  <c r="S316" s="1"/>
  <c r="R315"/>
  <c r="P315"/>
  <c r="O315"/>
  <c r="N315"/>
  <c r="S315" s="1"/>
  <c r="K315"/>
  <c r="R314"/>
  <c r="O314"/>
  <c r="P314" s="1"/>
  <c r="N314"/>
  <c r="S314" s="1"/>
  <c r="K314"/>
  <c r="R313"/>
  <c r="O313"/>
  <c r="P313" s="1"/>
  <c r="K313"/>
  <c r="N313" s="1"/>
  <c r="S313" s="1"/>
  <c r="R312"/>
  <c r="P312"/>
  <c r="O312"/>
  <c r="K312"/>
  <c r="N312" s="1"/>
  <c r="S312" s="1"/>
  <c r="R311"/>
  <c r="P311"/>
  <c r="O311"/>
  <c r="N311"/>
  <c r="S311" s="1"/>
  <c r="K311"/>
  <c r="R310"/>
  <c r="O310"/>
  <c r="P310" s="1"/>
  <c r="N310"/>
  <c r="S310" s="1"/>
  <c r="K310"/>
  <c r="R309"/>
  <c r="O309"/>
  <c r="P309" s="1"/>
  <c r="K309"/>
  <c r="N309" s="1"/>
  <c r="S309" s="1"/>
  <c r="R308"/>
  <c r="P308"/>
  <c r="O308"/>
  <c r="K308"/>
  <c r="N308" s="1"/>
  <c r="S308" s="1"/>
  <c r="R307"/>
  <c r="P307"/>
  <c r="O307"/>
  <c r="N307"/>
  <c r="S307" s="1"/>
  <c r="K307"/>
  <c r="R306"/>
  <c r="O306"/>
  <c r="P306" s="1"/>
  <c r="N306"/>
  <c r="S306" s="1"/>
  <c r="K306"/>
  <c r="R305"/>
  <c r="O305"/>
  <c r="P305" s="1"/>
  <c r="K305"/>
  <c r="N305" s="1"/>
  <c r="S305" s="1"/>
  <c r="R304"/>
  <c r="P304"/>
  <c r="O304"/>
  <c r="K304"/>
  <c r="N304" s="1"/>
  <c r="S304" s="1"/>
  <c r="R303"/>
  <c r="P303"/>
  <c r="O303"/>
  <c r="N303"/>
  <c r="S303" s="1"/>
  <c r="K303"/>
  <c r="R302"/>
  <c r="O302"/>
  <c r="P302" s="1"/>
  <c r="N302"/>
  <c r="S302" s="1"/>
  <c r="K302"/>
  <c r="O301"/>
  <c r="P301" s="1"/>
  <c r="K301"/>
  <c r="N301" s="1"/>
  <c r="S301" s="1"/>
  <c r="Q300"/>
  <c r="R301" s="1"/>
  <c r="R297"/>
  <c r="P297"/>
  <c r="O297"/>
  <c r="N297"/>
  <c r="S297" s="1"/>
  <c r="K297"/>
  <c r="R296"/>
  <c r="O296"/>
  <c r="P296" s="1"/>
  <c r="N296"/>
  <c r="S296" s="1"/>
  <c r="K296"/>
  <c r="R295"/>
  <c r="O295"/>
  <c r="P295" s="1"/>
  <c r="K295"/>
  <c r="N295" s="1"/>
  <c r="S295" s="1"/>
  <c r="R294"/>
  <c r="P294"/>
  <c r="O294"/>
  <c r="K294"/>
  <c r="N294" s="1"/>
  <c r="S294" s="1"/>
  <c r="R293"/>
  <c r="P293"/>
  <c r="O293"/>
  <c r="N293"/>
  <c r="S293" s="1"/>
  <c r="K293"/>
  <c r="R292"/>
  <c r="O292"/>
  <c r="P292" s="1"/>
  <c r="N292"/>
  <c r="S292" s="1"/>
  <c r="K292"/>
  <c r="R291"/>
  <c r="O291"/>
  <c r="P291" s="1"/>
  <c r="K291"/>
  <c r="N291" s="1"/>
  <c r="S291" s="1"/>
  <c r="R290"/>
  <c r="P290"/>
  <c r="O290"/>
  <c r="K290"/>
  <c r="N290" s="1"/>
  <c r="S290" s="1"/>
  <c r="R289"/>
  <c r="P289"/>
  <c r="O289"/>
  <c r="N289"/>
  <c r="S289" s="1"/>
  <c r="K289"/>
  <c r="R288"/>
  <c r="O288"/>
  <c r="P288" s="1"/>
  <c r="N288"/>
  <c r="S288" s="1"/>
  <c r="K288"/>
  <c r="R287"/>
  <c r="O287"/>
  <c r="P287" s="1"/>
  <c r="K287"/>
  <c r="N287" s="1"/>
  <c r="S287" s="1"/>
  <c r="R286"/>
  <c r="P286"/>
  <c r="O286"/>
  <c r="K286"/>
  <c r="N286" s="1"/>
  <c r="S286" s="1"/>
  <c r="R285"/>
  <c r="P285"/>
  <c r="O285"/>
  <c r="N285"/>
  <c r="S285" s="1"/>
  <c r="K285"/>
  <c r="R284"/>
  <c r="O284"/>
  <c r="P284" s="1"/>
  <c r="N284"/>
  <c r="S284" s="1"/>
  <c r="K284"/>
  <c r="R283"/>
  <c r="O283"/>
  <c r="P283" s="1"/>
  <c r="K283"/>
  <c r="N283" s="1"/>
  <c r="S283" s="1"/>
  <c r="R282"/>
  <c r="P282"/>
  <c r="O282"/>
  <c r="K282"/>
  <c r="N282" s="1"/>
  <c r="S282" s="1"/>
  <c r="R281"/>
  <c r="P281"/>
  <c r="O281"/>
  <c r="N281"/>
  <c r="S281" s="1"/>
  <c r="K281"/>
  <c r="R280"/>
  <c r="O280"/>
  <c r="P280" s="1"/>
  <c r="N280"/>
  <c r="S280" s="1"/>
  <c r="K280"/>
  <c r="R279"/>
  <c r="O279"/>
  <c r="P279" s="1"/>
  <c r="K279"/>
  <c r="N279" s="1"/>
  <c r="S279" s="1"/>
  <c r="R278"/>
  <c r="P278"/>
  <c r="O278"/>
  <c r="K278"/>
  <c r="N278" s="1"/>
  <c r="S278" s="1"/>
  <c r="R277"/>
  <c r="P277"/>
  <c r="O277"/>
  <c r="N277"/>
  <c r="S277" s="1"/>
  <c r="K277"/>
  <c r="R276"/>
  <c r="O276"/>
  <c r="P276" s="1"/>
  <c r="N276"/>
  <c r="S276" s="1"/>
  <c r="K276"/>
  <c r="R275"/>
  <c r="O275"/>
  <c r="P275" s="1"/>
  <c r="K275"/>
  <c r="N275" s="1"/>
  <c r="S275" s="1"/>
  <c r="R274"/>
  <c r="P274"/>
  <c r="O274"/>
  <c r="K274"/>
  <c r="N274" s="1"/>
  <c r="S274" s="1"/>
  <c r="R273"/>
  <c r="P273"/>
  <c r="O273"/>
  <c r="N273"/>
  <c r="S273" s="1"/>
  <c r="K273"/>
  <c r="R272"/>
  <c r="O272"/>
  <c r="P272" s="1"/>
  <c r="N272"/>
  <c r="S272" s="1"/>
  <c r="K272"/>
  <c r="R271"/>
  <c r="O271"/>
  <c r="P271" s="1"/>
  <c r="K271"/>
  <c r="N271" s="1"/>
  <c r="S271" s="1"/>
  <c r="R270"/>
  <c r="P270"/>
  <c r="O270"/>
  <c r="K270"/>
  <c r="N270" s="1"/>
  <c r="S270" s="1"/>
  <c r="R269"/>
  <c r="P269"/>
  <c r="O269"/>
  <c r="N269"/>
  <c r="S269" s="1"/>
  <c r="K269"/>
  <c r="R268"/>
  <c r="O268"/>
  <c r="P268" s="1"/>
  <c r="N268"/>
  <c r="S268" s="1"/>
  <c r="K268"/>
  <c r="R267"/>
  <c r="O267"/>
  <c r="P267" s="1"/>
  <c r="K267"/>
  <c r="N267" s="1"/>
  <c r="S267" s="1"/>
  <c r="R266"/>
  <c r="P266"/>
  <c r="O266"/>
  <c r="K266"/>
  <c r="N266" s="1"/>
  <c r="S266" s="1"/>
  <c r="R265"/>
  <c r="P265"/>
  <c r="O265"/>
  <c r="N265"/>
  <c r="S265" s="1"/>
  <c r="K265"/>
  <c r="R264"/>
  <c r="O264"/>
  <c r="P264" s="1"/>
  <c r="N264"/>
  <c r="S264" s="1"/>
  <c r="K264"/>
  <c r="R263"/>
  <c r="O263"/>
  <c r="P263" s="1"/>
  <c r="K263"/>
  <c r="N263" s="1"/>
  <c r="S263" s="1"/>
  <c r="R262"/>
  <c r="P262"/>
  <c r="O262"/>
  <c r="K262"/>
  <c r="N262" s="1"/>
  <c r="S262" s="1"/>
  <c r="R261"/>
  <c r="P261"/>
  <c r="O261"/>
  <c r="N261"/>
  <c r="S261" s="1"/>
  <c r="K261"/>
  <c r="R260"/>
  <c r="O260"/>
  <c r="P260" s="1"/>
  <c r="N260"/>
  <c r="S260" s="1"/>
  <c r="K260"/>
  <c r="R259"/>
  <c r="O259"/>
  <c r="P259" s="1"/>
  <c r="K259"/>
  <c r="N259" s="1"/>
  <c r="S259" s="1"/>
  <c r="R258"/>
  <c r="P258"/>
  <c r="O258"/>
  <c r="K258"/>
  <c r="N258" s="1"/>
  <c r="S258" s="1"/>
  <c r="R257"/>
  <c r="P257"/>
  <c r="O257"/>
  <c r="N257"/>
  <c r="S257" s="1"/>
  <c r="K257"/>
  <c r="R256"/>
  <c r="O256"/>
  <c r="P256" s="1"/>
  <c r="N256"/>
  <c r="S256" s="1"/>
  <c r="K256"/>
  <c r="R255"/>
  <c r="O255"/>
  <c r="P255" s="1"/>
  <c r="K255"/>
  <c r="N255" s="1"/>
  <c r="S255" s="1"/>
  <c r="R254"/>
  <c r="P254"/>
  <c r="O254"/>
  <c r="K254"/>
  <c r="N254" s="1"/>
  <c r="S254" s="1"/>
  <c r="R253"/>
  <c r="P253"/>
  <c r="O253"/>
  <c r="N253"/>
  <c r="S253" s="1"/>
  <c r="K253"/>
  <c r="R252"/>
  <c r="O252"/>
  <c r="P252" s="1"/>
  <c r="N252"/>
  <c r="S252" s="1"/>
  <c r="K252"/>
  <c r="R251"/>
  <c r="O251"/>
  <c r="P251" s="1"/>
  <c r="K251"/>
  <c r="N251" s="1"/>
  <c r="S251" s="1"/>
  <c r="R250"/>
  <c r="P250"/>
  <c r="O250"/>
  <c r="K250"/>
  <c r="N250" s="1"/>
  <c r="S250" s="1"/>
  <c r="R249"/>
  <c r="P249"/>
  <c r="O249"/>
  <c r="N249"/>
  <c r="S249" s="1"/>
  <c r="K249"/>
  <c r="R248"/>
  <c r="O248"/>
  <c r="P248" s="1"/>
  <c r="N248"/>
  <c r="S248" s="1"/>
  <c r="K248"/>
  <c r="R247"/>
  <c r="O247"/>
  <c r="P247" s="1"/>
  <c r="K247"/>
  <c r="N247" s="1"/>
  <c r="S247" s="1"/>
  <c r="R246"/>
  <c r="P246"/>
  <c r="O246"/>
  <c r="K246"/>
  <c r="N246" s="1"/>
  <c r="S246" s="1"/>
  <c r="R245"/>
  <c r="P245"/>
  <c r="O245"/>
  <c r="N245"/>
  <c r="S245" s="1"/>
  <c r="K245"/>
  <c r="R244"/>
  <c r="O244"/>
  <c r="P244" s="1"/>
  <c r="N244"/>
  <c r="S244" s="1"/>
  <c r="K244"/>
  <c r="R243"/>
  <c r="O243"/>
  <c r="P243" s="1"/>
  <c r="K243"/>
  <c r="N243" s="1"/>
  <c r="S243" s="1"/>
  <c r="R242"/>
  <c r="P242"/>
  <c r="O242"/>
  <c r="K242"/>
  <c r="N242" s="1"/>
  <c r="S242" s="1"/>
  <c r="R241"/>
  <c r="P241"/>
  <c r="O241"/>
  <c r="N241"/>
  <c r="S241" s="1"/>
  <c r="K241"/>
  <c r="R240"/>
  <c r="O240"/>
  <c r="P240" s="1"/>
  <c r="N240"/>
  <c r="S240" s="1"/>
  <c r="K240"/>
  <c r="R239"/>
  <c r="O239"/>
  <c r="P239" s="1"/>
  <c r="K239"/>
  <c r="N239" s="1"/>
  <c r="S239" s="1"/>
  <c r="R238"/>
  <c r="P238"/>
  <c r="O238"/>
  <c r="K238"/>
  <c r="N238" s="1"/>
  <c r="S238" s="1"/>
  <c r="R237"/>
  <c r="P237"/>
  <c r="O237"/>
  <c r="N237"/>
  <c r="S237" s="1"/>
  <c r="K237"/>
  <c r="R236"/>
  <c r="O236"/>
  <c r="P236" s="1"/>
  <c r="N236"/>
  <c r="S236" s="1"/>
  <c r="K236"/>
  <c r="R235"/>
  <c r="O235"/>
  <c r="P235" s="1"/>
  <c r="K235"/>
  <c r="N235" s="1"/>
  <c r="S235" s="1"/>
  <c r="R234"/>
  <c r="P234"/>
  <c r="O234"/>
  <c r="K234"/>
  <c r="N234" s="1"/>
  <c r="S234" s="1"/>
  <c r="R233"/>
  <c r="P233"/>
  <c r="O233"/>
  <c r="N233"/>
  <c r="S233" s="1"/>
  <c r="K233"/>
  <c r="R232"/>
  <c r="O232"/>
  <c r="P232" s="1"/>
  <c r="N232"/>
  <c r="S232" s="1"/>
  <c r="K232"/>
  <c r="R231"/>
  <c r="O231"/>
  <c r="P231" s="1"/>
  <c r="K231"/>
  <c r="N231" s="1"/>
  <c r="S231" s="1"/>
  <c r="R230"/>
  <c r="P230"/>
  <c r="O230"/>
  <c r="K230"/>
  <c r="N230" s="1"/>
  <c r="S230" s="1"/>
  <c r="R229"/>
  <c r="P229"/>
  <c r="O229"/>
  <c r="N229"/>
  <c r="S229" s="1"/>
  <c r="K229"/>
  <c r="R228"/>
  <c r="O228"/>
  <c r="P228" s="1"/>
  <c r="N228"/>
  <c r="S228" s="1"/>
  <c r="K228"/>
  <c r="R227"/>
  <c r="O227"/>
  <c r="P227" s="1"/>
  <c r="K227"/>
  <c r="N227" s="1"/>
  <c r="S227" s="1"/>
  <c r="R226"/>
  <c r="P226"/>
  <c r="O226"/>
  <c r="K226"/>
  <c r="N226" s="1"/>
  <c r="S226" s="1"/>
  <c r="Q225"/>
  <c r="S222"/>
  <c r="R222"/>
  <c r="O222"/>
  <c r="P222" s="1"/>
  <c r="N222"/>
  <c r="K222"/>
  <c r="R221"/>
  <c r="P221"/>
  <c r="O221"/>
  <c r="K221"/>
  <c r="N221" s="1"/>
  <c r="S221" s="1"/>
  <c r="R220"/>
  <c r="P220"/>
  <c r="O220"/>
  <c r="N220"/>
  <c r="S220" s="1"/>
  <c r="K220"/>
  <c r="R219"/>
  <c r="P219"/>
  <c r="O219"/>
  <c r="N219"/>
  <c r="S219" s="1"/>
  <c r="K219"/>
  <c r="S218"/>
  <c r="R218"/>
  <c r="O218"/>
  <c r="P218" s="1"/>
  <c r="N218"/>
  <c r="K218"/>
  <c r="R217"/>
  <c r="P217"/>
  <c r="O217"/>
  <c r="K217"/>
  <c r="N217" s="1"/>
  <c r="S217" s="1"/>
  <c r="R216"/>
  <c r="P216"/>
  <c r="O216"/>
  <c r="N216"/>
  <c r="S216" s="1"/>
  <c r="K216"/>
  <c r="R215"/>
  <c r="P215"/>
  <c r="O215"/>
  <c r="N215"/>
  <c r="S215" s="1"/>
  <c r="K215"/>
  <c r="S214"/>
  <c r="R214"/>
  <c r="O214"/>
  <c r="P214" s="1"/>
  <c r="N214"/>
  <c r="K214"/>
  <c r="R213"/>
  <c r="P213"/>
  <c r="O213"/>
  <c r="K213"/>
  <c r="N213" s="1"/>
  <c r="S213" s="1"/>
  <c r="R212"/>
  <c r="P212"/>
  <c r="O212"/>
  <c r="N212"/>
  <c r="S212" s="1"/>
  <c r="K212"/>
  <c r="R211"/>
  <c r="P211"/>
  <c r="O211"/>
  <c r="N211"/>
  <c r="S211" s="1"/>
  <c r="K211"/>
  <c r="S210"/>
  <c r="R210"/>
  <c r="O210"/>
  <c r="P210" s="1"/>
  <c r="N210"/>
  <c r="K210"/>
  <c r="R209"/>
  <c r="P209"/>
  <c r="O209"/>
  <c r="K209"/>
  <c r="N209" s="1"/>
  <c r="S209" s="1"/>
  <c r="R208"/>
  <c r="P208"/>
  <c r="O208"/>
  <c r="N208"/>
  <c r="S208" s="1"/>
  <c r="K208"/>
  <c r="R207"/>
  <c r="P207"/>
  <c r="O207"/>
  <c r="N207"/>
  <c r="S207" s="1"/>
  <c r="K207"/>
  <c r="S206"/>
  <c r="R206"/>
  <c r="O206"/>
  <c r="P206" s="1"/>
  <c r="N206"/>
  <c r="K206"/>
  <c r="R205"/>
  <c r="P205"/>
  <c r="O205"/>
  <c r="K205"/>
  <c r="N205" s="1"/>
  <c r="S205" s="1"/>
  <c r="R204"/>
  <c r="P204"/>
  <c r="O204"/>
  <c r="N204"/>
  <c r="S204" s="1"/>
  <c r="K204"/>
  <c r="R203"/>
  <c r="P203"/>
  <c r="O203"/>
  <c r="N203"/>
  <c r="S203" s="1"/>
  <c r="K203"/>
  <c r="S202"/>
  <c r="R202"/>
  <c r="O202"/>
  <c r="P202" s="1"/>
  <c r="N202"/>
  <c r="K202"/>
  <c r="R201"/>
  <c r="P201"/>
  <c r="O201"/>
  <c r="K201"/>
  <c r="N201" s="1"/>
  <c r="S201" s="1"/>
  <c r="R200"/>
  <c r="P200"/>
  <c r="O200"/>
  <c r="N200"/>
  <c r="S200" s="1"/>
  <c r="K200"/>
  <c r="R199"/>
  <c r="P199"/>
  <c r="O199"/>
  <c r="N199"/>
  <c r="S199" s="1"/>
  <c r="K199"/>
  <c r="S198"/>
  <c r="R198"/>
  <c r="O198"/>
  <c r="P198" s="1"/>
  <c r="N198"/>
  <c r="K198"/>
  <c r="R197"/>
  <c r="P197"/>
  <c r="O197"/>
  <c r="K197"/>
  <c r="N197" s="1"/>
  <c r="S197" s="1"/>
  <c r="R196"/>
  <c r="P196"/>
  <c r="O196"/>
  <c r="N196"/>
  <c r="S196" s="1"/>
  <c r="K196"/>
  <c r="R195"/>
  <c r="P195"/>
  <c r="O195"/>
  <c r="N195"/>
  <c r="S195" s="1"/>
  <c r="K195"/>
  <c r="S194"/>
  <c r="R194"/>
  <c r="O194"/>
  <c r="P194" s="1"/>
  <c r="N194"/>
  <c r="K194"/>
  <c r="R193"/>
  <c r="P193"/>
  <c r="O193"/>
  <c r="K193"/>
  <c r="N193" s="1"/>
  <c r="S193" s="1"/>
  <c r="R192"/>
  <c r="P192"/>
  <c r="O192"/>
  <c r="N192"/>
  <c r="S192" s="1"/>
  <c r="K192"/>
  <c r="R191"/>
  <c r="P191"/>
  <c r="O191"/>
  <c r="N191"/>
  <c r="S191" s="1"/>
  <c r="K191"/>
  <c r="S190"/>
  <c r="R190"/>
  <c r="O190"/>
  <c r="P190" s="1"/>
  <c r="N190"/>
  <c r="K190"/>
  <c r="R189"/>
  <c r="P189"/>
  <c r="O189"/>
  <c r="K189"/>
  <c r="N189" s="1"/>
  <c r="S189" s="1"/>
  <c r="R188"/>
  <c r="P188"/>
  <c r="O188"/>
  <c r="N188"/>
  <c r="S188" s="1"/>
  <c r="K188"/>
  <c r="R187"/>
  <c r="P187"/>
  <c r="O187"/>
  <c r="N187"/>
  <c r="S187" s="1"/>
  <c r="K187"/>
  <c r="S186"/>
  <c r="R186"/>
  <c r="O186"/>
  <c r="P186" s="1"/>
  <c r="N186"/>
  <c r="K186"/>
  <c r="R185"/>
  <c r="P185"/>
  <c r="O185"/>
  <c r="K185"/>
  <c r="N185" s="1"/>
  <c r="S185" s="1"/>
  <c r="R184"/>
  <c r="P184"/>
  <c r="O184"/>
  <c r="N184"/>
  <c r="S184" s="1"/>
  <c r="K184"/>
  <c r="R183"/>
  <c r="P183"/>
  <c r="O183"/>
  <c r="N183"/>
  <c r="S183" s="1"/>
  <c r="K183"/>
  <c r="S182"/>
  <c r="R182"/>
  <c r="O182"/>
  <c r="P182" s="1"/>
  <c r="N182"/>
  <c r="K182"/>
  <c r="R181"/>
  <c r="P181"/>
  <c r="O181"/>
  <c r="K181"/>
  <c r="N181" s="1"/>
  <c r="S181" s="1"/>
  <c r="R180"/>
  <c r="P180"/>
  <c r="O180"/>
  <c r="N180"/>
  <c r="S180" s="1"/>
  <c r="K180"/>
  <c r="R179"/>
  <c r="P179"/>
  <c r="O179"/>
  <c r="N179"/>
  <c r="S179" s="1"/>
  <c r="K179"/>
  <c r="S178"/>
  <c r="R178"/>
  <c r="O178"/>
  <c r="P178" s="1"/>
  <c r="N178"/>
  <c r="K178"/>
  <c r="R177"/>
  <c r="P177"/>
  <c r="O177"/>
  <c r="K177"/>
  <c r="N177" s="1"/>
  <c r="S177" s="1"/>
  <c r="R176"/>
  <c r="P176"/>
  <c r="O176"/>
  <c r="N176"/>
  <c r="S176" s="1"/>
  <c r="K176"/>
  <c r="R175"/>
  <c r="P175"/>
  <c r="O175"/>
  <c r="N175"/>
  <c r="S175" s="1"/>
  <c r="K175"/>
  <c r="S174"/>
  <c r="R174"/>
  <c r="O174"/>
  <c r="P174" s="1"/>
  <c r="N174"/>
  <c r="K174"/>
  <c r="R173"/>
  <c r="P173"/>
  <c r="O173"/>
  <c r="K173"/>
  <c r="N173" s="1"/>
  <c r="S173" s="1"/>
  <c r="R172"/>
  <c r="P172"/>
  <c r="O172"/>
  <c r="N172"/>
  <c r="S172" s="1"/>
  <c r="K172"/>
  <c r="P171"/>
  <c r="O171"/>
  <c r="N171"/>
  <c r="S171" s="1"/>
  <c r="K171"/>
  <c r="Q170"/>
  <c r="R171" s="1"/>
  <c r="R167"/>
  <c r="P167"/>
  <c r="O167"/>
  <c r="K167"/>
  <c r="N167" s="1"/>
  <c r="S167" s="1"/>
  <c r="R166"/>
  <c r="P166"/>
  <c r="O166"/>
  <c r="N166"/>
  <c r="S166" s="1"/>
  <c r="K166"/>
  <c r="R165"/>
  <c r="O165"/>
  <c r="P165" s="1"/>
  <c r="N165"/>
  <c r="S165" s="1"/>
  <c r="K165"/>
  <c r="R164"/>
  <c r="O164"/>
  <c r="P164" s="1"/>
  <c r="K164"/>
  <c r="N164" s="1"/>
  <c r="S164" s="1"/>
  <c r="R163"/>
  <c r="P163"/>
  <c r="O163"/>
  <c r="K163"/>
  <c r="N163" s="1"/>
  <c r="S163" s="1"/>
  <c r="R162"/>
  <c r="P162"/>
  <c r="O162"/>
  <c r="N162"/>
  <c r="S162" s="1"/>
  <c r="K162"/>
  <c r="R161"/>
  <c r="O161"/>
  <c r="P161" s="1"/>
  <c r="N161"/>
  <c r="S161" s="1"/>
  <c r="K161"/>
  <c r="R160"/>
  <c r="O160"/>
  <c r="P160" s="1"/>
  <c r="K160"/>
  <c r="N160" s="1"/>
  <c r="S160" s="1"/>
  <c r="R159"/>
  <c r="P159"/>
  <c r="O159"/>
  <c r="K159"/>
  <c r="N159" s="1"/>
  <c r="S159" s="1"/>
  <c r="R158"/>
  <c r="P158"/>
  <c r="O158"/>
  <c r="N158"/>
  <c r="S158" s="1"/>
  <c r="K158"/>
  <c r="R157"/>
  <c r="O157"/>
  <c r="P157" s="1"/>
  <c r="N157"/>
  <c r="S157" s="1"/>
  <c r="K157"/>
  <c r="R156"/>
  <c r="O156"/>
  <c r="P156" s="1"/>
  <c r="K156"/>
  <c r="N156" s="1"/>
  <c r="S156" s="1"/>
  <c r="R155"/>
  <c r="P155"/>
  <c r="O155"/>
  <c r="K155"/>
  <c r="N155" s="1"/>
  <c r="S155" s="1"/>
  <c r="R154"/>
  <c r="P154"/>
  <c r="O154"/>
  <c r="N154"/>
  <c r="S154" s="1"/>
  <c r="K154"/>
  <c r="R153"/>
  <c r="O153"/>
  <c r="P153" s="1"/>
  <c r="N153"/>
  <c r="S153" s="1"/>
  <c r="K153"/>
  <c r="R152"/>
  <c r="O152"/>
  <c r="P152" s="1"/>
  <c r="K152"/>
  <c r="N152" s="1"/>
  <c r="S152" s="1"/>
  <c r="R151"/>
  <c r="P151"/>
  <c r="O151"/>
  <c r="K151"/>
  <c r="N151" s="1"/>
  <c r="S151" s="1"/>
  <c r="R150"/>
  <c r="P150"/>
  <c r="O150"/>
  <c r="N150"/>
  <c r="S150" s="1"/>
  <c r="K150"/>
  <c r="R149"/>
  <c r="O149"/>
  <c r="P149" s="1"/>
  <c r="N149"/>
  <c r="S149" s="1"/>
  <c r="K149"/>
  <c r="R148"/>
  <c r="O148"/>
  <c r="P148" s="1"/>
  <c r="K148"/>
  <c r="N148" s="1"/>
  <c r="S148" s="1"/>
  <c r="R147"/>
  <c r="P147"/>
  <c r="O147"/>
  <c r="K147"/>
  <c r="N147" s="1"/>
  <c r="S147" s="1"/>
  <c r="R146"/>
  <c r="P146"/>
  <c r="O146"/>
  <c r="N146"/>
  <c r="S146" s="1"/>
  <c r="K146"/>
  <c r="R145"/>
  <c r="O145"/>
  <c r="P145" s="1"/>
  <c r="N145"/>
  <c r="S145" s="1"/>
  <c r="K145"/>
  <c r="R144"/>
  <c r="O144"/>
  <c r="P144" s="1"/>
  <c r="K144"/>
  <c r="N144" s="1"/>
  <c r="S144" s="1"/>
  <c r="R143"/>
  <c r="P143"/>
  <c r="O143"/>
  <c r="K143"/>
  <c r="N143" s="1"/>
  <c r="S143" s="1"/>
  <c r="R142"/>
  <c r="P142"/>
  <c r="O142"/>
  <c r="N142"/>
  <c r="S142" s="1"/>
  <c r="K142"/>
  <c r="R141"/>
  <c r="O141"/>
  <c r="P141" s="1"/>
  <c r="N141"/>
  <c r="S141" s="1"/>
  <c r="K141"/>
  <c r="R140"/>
  <c r="O140"/>
  <c r="P140" s="1"/>
  <c r="K140"/>
  <c r="N140" s="1"/>
  <c r="S140" s="1"/>
  <c r="R139"/>
  <c r="P139"/>
  <c r="O139"/>
  <c r="K139"/>
  <c r="N139" s="1"/>
  <c r="S139" s="1"/>
  <c r="R138"/>
  <c r="P138"/>
  <c r="O138"/>
  <c r="N138"/>
  <c r="S138" s="1"/>
  <c r="K138"/>
  <c r="R137"/>
  <c r="O137"/>
  <c r="P137" s="1"/>
  <c r="N137"/>
  <c r="S137" s="1"/>
  <c r="K137"/>
  <c r="R136"/>
  <c r="O136"/>
  <c r="P136" s="1"/>
  <c r="K136"/>
  <c r="N136" s="1"/>
  <c r="S136" s="1"/>
  <c r="R135"/>
  <c r="P135"/>
  <c r="O135"/>
  <c r="K135"/>
  <c r="N135" s="1"/>
  <c r="S135" s="1"/>
  <c r="R134"/>
  <c r="P134"/>
  <c r="O134"/>
  <c r="N134"/>
  <c r="S134" s="1"/>
  <c r="K134"/>
  <c r="R133"/>
  <c r="O133"/>
  <c r="P133" s="1"/>
  <c r="N133"/>
  <c r="S133" s="1"/>
  <c r="K133"/>
  <c r="R132"/>
  <c r="O132"/>
  <c r="P132" s="1"/>
  <c r="K132"/>
  <c r="N132" s="1"/>
  <c r="S132" s="1"/>
  <c r="R131"/>
  <c r="P131"/>
  <c r="O131"/>
  <c r="K131"/>
  <c r="N131" s="1"/>
  <c r="S131" s="1"/>
  <c r="R130"/>
  <c r="P130"/>
  <c r="O130"/>
  <c r="N130"/>
  <c r="S130" s="1"/>
  <c r="K130"/>
  <c r="R129"/>
  <c r="O129"/>
  <c r="P129" s="1"/>
  <c r="N129"/>
  <c r="S129" s="1"/>
  <c r="K129"/>
  <c r="R128"/>
  <c r="O128"/>
  <c r="P128" s="1"/>
  <c r="K128"/>
  <c r="N128" s="1"/>
  <c r="S128" s="1"/>
  <c r="R127"/>
  <c r="P127"/>
  <c r="O127"/>
  <c r="K127"/>
  <c r="N127" s="1"/>
  <c r="S127" s="1"/>
  <c r="R126"/>
  <c r="P126"/>
  <c r="O126"/>
  <c r="N126"/>
  <c r="S126" s="1"/>
  <c r="K126"/>
  <c r="R125"/>
  <c r="O125"/>
  <c r="P125" s="1"/>
  <c r="N125"/>
  <c r="S125" s="1"/>
  <c r="K125"/>
  <c r="R124"/>
  <c r="O124"/>
  <c r="P124" s="1"/>
  <c r="K124"/>
  <c r="N124" s="1"/>
  <c r="S124" s="1"/>
  <c r="R123"/>
  <c r="P123"/>
  <c r="O123"/>
  <c r="K123"/>
  <c r="N123" s="1"/>
  <c r="S123" s="1"/>
  <c r="R122"/>
  <c r="P122"/>
  <c r="O122"/>
  <c r="N122"/>
  <c r="S122" s="1"/>
  <c r="K122"/>
  <c r="R121"/>
  <c r="O121"/>
  <c r="P121" s="1"/>
  <c r="N121"/>
  <c r="S121" s="1"/>
  <c r="K121"/>
  <c r="R120"/>
  <c r="O120"/>
  <c r="P120" s="1"/>
  <c r="K120"/>
  <c r="N120" s="1"/>
  <c r="S120" s="1"/>
  <c r="R119"/>
  <c r="P119"/>
  <c r="O119"/>
  <c r="K119"/>
  <c r="N119" s="1"/>
  <c r="S119" s="1"/>
  <c r="R118"/>
  <c r="P118"/>
  <c r="O118"/>
  <c r="K118"/>
  <c r="N118" s="1"/>
  <c r="S118" s="1"/>
  <c r="R117"/>
  <c r="O117"/>
  <c r="P117" s="1"/>
  <c r="N117"/>
  <c r="S117" s="1"/>
  <c r="K117"/>
  <c r="R116"/>
  <c r="O116"/>
  <c r="P116" s="1"/>
  <c r="K116"/>
  <c r="N116" s="1"/>
  <c r="S116" s="1"/>
  <c r="R115"/>
  <c r="O115"/>
  <c r="P115" s="1"/>
  <c r="K115"/>
  <c r="N115" s="1"/>
  <c r="S115" s="1"/>
  <c r="R114"/>
  <c r="P114"/>
  <c r="O114"/>
  <c r="K114"/>
  <c r="N114" s="1"/>
  <c r="S114" s="1"/>
  <c r="R113"/>
  <c r="O113"/>
  <c r="P113" s="1"/>
  <c r="N113"/>
  <c r="S113" s="1"/>
  <c r="K113"/>
  <c r="O112"/>
  <c r="P112" s="1"/>
  <c r="K112"/>
  <c r="N112" s="1"/>
  <c r="S112" s="1"/>
  <c r="Q111"/>
  <c r="R112" s="1"/>
  <c r="R108"/>
  <c r="P108"/>
  <c r="O108"/>
  <c r="N108"/>
  <c r="S108" s="1"/>
  <c r="K108"/>
  <c r="S107"/>
  <c r="R107"/>
  <c r="O107"/>
  <c r="P107" s="1"/>
  <c r="N107"/>
  <c r="K107"/>
  <c r="R106"/>
  <c r="P106"/>
  <c r="O106"/>
  <c r="K106"/>
  <c r="N106" s="1"/>
  <c r="S106" s="1"/>
  <c r="R105"/>
  <c r="P105"/>
  <c r="O105"/>
  <c r="N105"/>
  <c r="S105" s="1"/>
  <c r="K105"/>
  <c r="R104"/>
  <c r="P104"/>
  <c r="O104"/>
  <c r="N104"/>
  <c r="S104" s="1"/>
  <c r="K104"/>
  <c r="S103"/>
  <c r="R103"/>
  <c r="O103"/>
  <c r="P103" s="1"/>
  <c r="N103"/>
  <c r="K103"/>
  <c r="R102"/>
  <c r="P102"/>
  <c r="O102"/>
  <c r="K102"/>
  <c r="N102" s="1"/>
  <c r="S102" s="1"/>
  <c r="R101"/>
  <c r="P101"/>
  <c r="O101"/>
  <c r="N101"/>
  <c r="S101" s="1"/>
  <c r="K101"/>
  <c r="R100"/>
  <c r="P100"/>
  <c r="O100"/>
  <c r="N100"/>
  <c r="S100" s="1"/>
  <c r="K100"/>
  <c r="S99"/>
  <c r="R99"/>
  <c r="O99"/>
  <c r="P99" s="1"/>
  <c r="N99"/>
  <c r="K99"/>
  <c r="R98"/>
  <c r="P98"/>
  <c r="O98"/>
  <c r="K98"/>
  <c r="N98" s="1"/>
  <c r="S98" s="1"/>
  <c r="R97"/>
  <c r="P97"/>
  <c r="O97"/>
  <c r="N97"/>
  <c r="S97" s="1"/>
  <c r="K97"/>
  <c r="R96"/>
  <c r="P96"/>
  <c r="O96"/>
  <c r="N96"/>
  <c r="S96" s="1"/>
  <c r="K96"/>
  <c r="S95"/>
  <c r="R95"/>
  <c r="O95"/>
  <c r="P95" s="1"/>
  <c r="N95"/>
  <c r="K95"/>
  <c r="R94"/>
  <c r="P94"/>
  <c r="O94"/>
  <c r="K94"/>
  <c r="N94" s="1"/>
  <c r="S94" s="1"/>
  <c r="R93"/>
  <c r="P93"/>
  <c r="O93"/>
  <c r="N93"/>
  <c r="S93" s="1"/>
  <c r="K93"/>
  <c r="R92"/>
  <c r="P92"/>
  <c r="O92"/>
  <c r="N92"/>
  <c r="S92" s="1"/>
  <c r="K92"/>
  <c r="S91"/>
  <c r="R91"/>
  <c r="O91"/>
  <c r="P91" s="1"/>
  <c r="N91"/>
  <c r="K91"/>
  <c r="R90"/>
  <c r="P90"/>
  <c r="O90"/>
  <c r="K90"/>
  <c r="N90" s="1"/>
  <c r="S90" s="1"/>
  <c r="R89"/>
  <c r="P89"/>
  <c r="O89"/>
  <c r="N89"/>
  <c r="S89" s="1"/>
  <c r="K89"/>
  <c r="R88"/>
  <c r="P88"/>
  <c r="O88"/>
  <c r="N88"/>
  <c r="S88" s="1"/>
  <c r="K88"/>
  <c r="S87"/>
  <c r="R87"/>
  <c r="O87"/>
  <c r="P87" s="1"/>
  <c r="N87"/>
  <c r="K87"/>
  <c r="R86"/>
  <c r="P86"/>
  <c r="O86"/>
  <c r="K86"/>
  <c r="N86" s="1"/>
  <c r="S86" s="1"/>
  <c r="R85"/>
  <c r="P85"/>
  <c r="O85"/>
  <c r="N85"/>
  <c r="S85" s="1"/>
  <c r="K85"/>
  <c r="R84"/>
  <c r="P84"/>
  <c r="O84"/>
  <c r="N84"/>
  <c r="S84" s="1"/>
  <c r="K84"/>
  <c r="S83"/>
  <c r="R83"/>
  <c r="O83"/>
  <c r="P83" s="1"/>
  <c r="N83"/>
  <c r="K83"/>
  <c r="R82"/>
  <c r="P82"/>
  <c r="O82"/>
  <c r="K82"/>
  <c r="N82" s="1"/>
  <c r="S82" s="1"/>
  <c r="R81"/>
  <c r="P81"/>
  <c r="O81"/>
  <c r="N81"/>
  <c r="S81" s="1"/>
  <c r="K81"/>
  <c r="R80"/>
  <c r="P80"/>
  <c r="O80"/>
  <c r="N80"/>
  <c r="S80" s="1"/>
  <c r="K80"/>
  <c r="S79"/>
  <c r="R79"/>
  <c r="O79"/>
  <c r="P79" s="1"/>
  <c r="N79"/>
  <c r="K79"/>
  <c r="R78"/>
  <c r="P78"/>
  <c r="O78"/>
  <c r="K78"/>
  <c r="N78" s="1"/>
  <c r="S78" s="1"/>
  <c r="R77"/>
  <c r="P77"/>
  <c r="O77"/>
  <c r="N77"/>
  <c r="S77" s="1"/>
  <c r="K77"/>
  <c r="R76"/>
  <c r="P76"/>
  <c r="O76"/>
  <c r="N76"/>
  <c r="S76" s="1"/>
  <c r="K76"/>
  <c r="S75"/>
  <c r="R75"/>
  <c r="O75"/>
  <c r="P75" s="1"/>
  <c r="N75"/>
  <c r="K75"/>
  <c r="R74"/>
  <c r="P74"/>
  <c r="O74"/>
  <c r="K74"/>
  <c r="N74" s="1"/>
  <c r="S74" s="1"/>
  <c r="R73"/>
  <c r="P73"/>
  <c r="O73"/>
  <c r="N73"/>
  <c r="S73" s="1"/>
  <c r="K73"/>
  <c r="R72"/>
  <c r="P72"/>
  <c r="O72"/>
  <c r="N72"/>
  <c r="S72" s="1"/>
  <c r="K72"/>
  <c r="S71"/>
  <c r="R71"/>
  <c r="O71"/>
  <c r="P71" s="1"/>
  <c r="N71"/>
  <c r="K71"/>
  <c r="R70"/>
  <c r="P70"/>
  <c r="O70"/>
  <c r="K70"/>
  <c r="N70" s="1"/>
  <c r="S70" s="1"/>
  <c r="R69"/>
  <c r="P69"/>
  <c r="O69"/>
  <c r="N69"/>
  <c r="S69" s="1"/>
  <c r="K69"/>
  <c r="R68"/>
  <c r="P68"/>
  <c r="O68"/>
  <c r="N68"/>
  <c r="S68" s="1"/>
  <c r="K68"/>
  <c r="S67"/>
  <c r="R67"/>
  <c r="O67"/>
  <c r="P67" s="1"/>
  <c r="N67"/>
  <c r="K67"/>
  <c r="R66"/>
  <c r="P66"/>
  <c r="O66"/>
  <c r="K66"/>
  <c r="N66" s="1"/>
  <c r="S66" s="1"/>
  <c r="R65"/>
  <c r="P65"/>
  <c r="O65"/>
  <c r="N65"/>
  <c r="S65" s="1"/>
  <c r="K65"/>
  <c r="R64"/>
  <c r="P64"/>
  <c r="O64"/>
  <c r="N64"/>
  <c r="S64" s="1"/>
  <c r="K64"/>
  <c r="S63"/>
  <c r="R63"/>
  <c r="O63"/>
  <c r="P63" s="1"/>
  <c r="N63"/>
  <c r="K63"/>
  <c r="R62"/>
  <c r="P62"/>
  <c r="O62"/>
  <c r="K62"/>
  <c r="N62" s="1"/>
  <c r="S62" s="1"/>
  <c r="R61"/>
  <c r="P61"/>
  <c r="O61"/>
  <c r="N61"/>
  <c r="S61" s="1"/>
  <c r="K61"/>
  <c r="R60"/>
  <c r="P60"/>
  <c r="O60"/>
  <c r="N60"/>
  <c r="S60" s="1"/>
  <c r="K60"/>
  <c r="S59"/>
  <c r="O59"/>
  <c r="P59" s="1"/>
  <c r="N59"/>
  <c r="K59"/>
  <c r="Q58"/>
  <c r="R59" s="1"/>
  <c r="R55"/>
  <c r="P55"/>
  <c r="O55"/>
  <c r="N55"/>
  <c r="S55" s="1"/>
  <c r="K55"/>
  <c r="R54"/>
  <c r="O54"/>
  <c r="P54" s="1"/>
  <c r="N54"/>
  <c r="S54" s="1"/>
  <c r="K54"/>
  <c r="R53"/>
  <c r="O53"/>
  <c r="P53" s="1"/>
  <c r="K53"/>
  <c r="N53" s="1"/>
  <c r="S53" s="1"/>
  <c r="R52"/>
  <c r="P52"/>
  <c r="O52"/>
  <c r="K52"/>
  <c r="N52" s="1"/>
  <c r="S52" s="1"/>
  <c r="R51"/>
  <c r="P51"/>
  <c r="O51"/>
  <c r="N51"/>
  <c r="S51" s="1"/>
  <c r="K51"/>
  <c r="R50"/>
  <c r="O50"/>
  <c r="P50" s="1"/>
  <c r="N50"/>
  <c r="S50" s="1"/>
  <c r="K50"/>
  <c r="R49"/>
  <c r="O49"/>
  <c r="P49" s="1"/>
  <c r="K49"/>
  <c r="N49" s="1"/>
  <c r="S49" s="1"/>
  <c r="R48"/>
  <c r="P48"/>
  <c r="O48"/>
  <c r="K48"/>
  <c r="N48" s="1"/>
  <c r="S48" s="1"/>
  <c r="R47"/>
  <c r="P47"/>
  <c r="O47"/>
  <c r="N47"/>
  <c r="S47" s="1"/>
  <c r="K47"/>
  <c r="R46"/>
  <c r="O46"/>
  <c r="P46" s="1"/>
  <c r="N46"/>
  <c r="S46" s="1"/>
  <c r="K46"/>
  <c r="R45"/>
  <c r="O45"/>
  <c r="P45" s="1"/>
  <c r="K45"/>
  <c r="N45" s="1"/>
  <c r="S45" s="1"/>
  <c r="R44"/>
  <c r="P44"/>
  <c r="O44"/>
  <c r="K44"/>
  <c r="N44" s="1"/>
  <c r="S44" s="1"/>
  <c r="R43"/>
  <c r="P43"/>
  <c r="O43"/>
  <c r="N43"/>
  <c r="S43" s="1"/>
  <c r="K43"/>
  <c r="R42"/>
  <c r="O42"/>
  <c r="P42" s="1"/>
  <c r="N42"/>
  <c r="S42" s="1"/>
  <c r="K42"/>
  <c r="R41"/>
  <c r="O41"/>
  <c r="P41" s="1"/>
  <c r="K41"/>
  <c r="N41" s="1"/>
  <c r="S41" s="1"/>
  <c r="R40"/>
  <c r="P40"/>
  <c r="O40"/>
  <c r="K40"/>
  <c r="N40" s="1"/>
  <c r="S40" s="1"/>
  <c r="R39"/>
  <c r="P39"/>
  <c r="O39"/>
  <c r="N39"/>
  <c r="S39" s="1"/>
  <c r="K39"/>
  <c r="R38"/>
  <c r="O38"/>
  <c r="P38" s="1"/>
  <c r="N38"/>
  <c r="S38" s="1"/>
  <c r="K38"/>
  <c r="R37"/>
  <c r="O37"/>
  <c r="P37" s="1"/>
  <c r="K37"/>
  <c r="N37" s="1"/>
  <c r="S37" s="1"/>
  <c r="R36"/>
  <c r="P36"/>
  <c r="O36"/>
  <c r="K36"/>
  <c r="N36" s="1"/>
  <c r="S36" s="1"/>
  <c r="R35"/>
  <c r="P35"/>
  <c r="O35"/>
  <c r="N35"/>
  <c r="S35" s="1"/>
  <c r="K35"/>
  <c r="R34"/>
  <c r="O34"/>
  <c r="P34" s="1"/>
  <c r="N34"/>
  <c r="S34" s="1"/>
  <c r="K34"/>
  <c r="R33"/>
  <c r="O33"/>
  <c r="P33" s="1"/>
  <c r="K33"/>
  <c r="N33" s="1"/>
  <c r="S33" s="1"/>
  <c r="R32"/>
  <c r="P32"/>
  <c r="O32"/>
  <c r="K32"/>
  <c r="N32" s="1"/>
  <c r="S32" s="1"/>
  <c r="R31"/>
  <c r="P31"/>
  <c r="O31"/>
  <c r="N31"/>
  <c r="S31" s="1"/>
  <c r="K31"/>
  <c r="R30"/>
  <c r="O30"/>
  <c r="P30" s="1"/>
  <c r="N30"/>
  <c r="S30" s="1"/>
  <c r="K30"/>
  <c r="R29"/>
  <c r="O29"/>
  <c r="P29" s="1"/>
  <c r="K29"/>
  <c r="N29" s="1"/>
  <c r="S29" s="1"/>
  <c r="R28"/>
  <c r="P28"/>
  <c r="O28"/>
  <c r="K28"/>
  <c r="N28" s="1"/>
  <c r="S28" s="1"/>
  <c r="R27"/>
  <c r="P27"/>
  <c r="O27"/>
  <c r="N27"/>
  <c r="S27" s="1"/>
  <c r="K27"/>
  <c r="R26"/>
  <c r="O26"/>
  <c r="P26" s="1"/>
  <c r="N26"/>
  <c r="S26" s="1"/>
  <c r="K26"/>
  <c r="R25"/>
  <c r="O25"/>
  <c r="P25" s="1"/>
  <c r="K25"/>
  <c r="N25" s="1"/>
  <c r="S25" s="1"/>
  <c r="R24"/>
  <c r="P24"/>
  <c r="O24"/>
  <c r="K24"/>
  <c r="N24" s="1"/>
  <c r="S24" s="1"/>
  <c r="R23"/>
  <c r="P23"/>
  <c r="O23"/>
  <c r="N23"/>
  <c r="S23" s="1"/>
  <c r="K23"/>
  <c r="R22"/>
  <c r="O22"/>
  <c r="P22" s="1"/>
  <c r="N22"/>
  <c r="S22" s="1"/>
  <c r="K22"/>
  <c r="R21"/>
  <c r="O21"/>
  <c r="P21" s="1"/>
  <c r="K21"/>
  <c r="N21" s="1"/>
  <c r="S21" s="1"/>
  <c r="R20"/>
  <c r="P20"/>
  <c r="O20"/>
  <c r="K20"/>
  <c r="N20" s="1"/>
  <c r="S20" s="1"/>
  <c r="R19"/>
  <c r="P19"/>
  <c r="O19"/>
  <c r="N19"/>
  <c r="S19" s="1"/>
  <c r="K19"/>
  <c r="R18"/>
  <c r="O18"/>
  <c r="P18" s="1"/>
  <c r="N18"/>
  <c r="S18" s="1"/>
  <c r="K18"/>
  <c r="R17"/>
  <c r="O17"/>
  <c r="P17" s="1"/>
  <c r="K17"/>
  <c r="N17" s="1"/>
  <c r="S17" s="1"/>
  <c r="R16"/>
  <c r="P16"/>
  <c r="O16"/>
  <c r="K16"/>
  <c r="N16" s="1"/>
  <c r="S16" s="1"/>
  <c r="R15"/>
  <c r="P15"/>
  <c r="O15"/>
  <c r="N15"/>
  <c r="S15" s="1"/>
  <c r="K15"/>
  <c r="R14"/>
  <c r="O14"/>
  <c r="P14" s="1"/>
  <c r="N14"/>
  <c r="S14" s="1"/>
  <c r="K14"/>
  <c r="R13"/>
  <c r="O13"/>
  <c r="P13" s="1"/>
  <c r="K13"/>
  <c r="N13" s="1"/>
  <c r="S13" s="1"/>
  <c r="R12"/>
  <c r="P12"/>
  <c r="O12"/>
  <c r="K12"/>
  <c r="N12" s="1"/>
  <c r="S12" s="1"/>
  <c r="R11"/>
  <c r="P11"/>
  <c r="O11"/>
  <c r="N11"/>
  <c r="S11" s="1"/>
  <c r="K11"/>
  <c r="R10"/>
  <c r="O10"/>
  <c r="P10" s="1"/>
  <c r="N10"/>
  <c r="S10" s="1"/>
  <c r="K10"/>
  <c r="R9"/>
  <c r="O9"/>
  <c r="P9" s="1"/>
  <c r="K9"/>
  <c r="N9" s="1"/>
  <c r="S9" s="1"/>
  <c r="R8"/>
  <c r="P8"/>
  <c r="O8"/>
  <c r="K8"/>
  <c r="N8" s="1"/>
  <c r="S8" s="1"/>
  <c r="K5"/>
  <c r="AH3"/>
  <c r="AH2" s="1"/>
  <c r="AG2"/>
  <c r="AD2"/>
  <c r="AC2"/>
  <c r="AB2"/>
  <c r="R2"/>
  <c r="P2"/>
  <c r="O2"/>
  <c r="N2"/>
  <c r="S2" s="1"/>
  <c r="K2"/>
  <c r="F2"/>
  <c r="Y1"/>
  <c r="X1"/>
  <c r="W1"/>
  <c r="V1"/>
  <c r="U1"/>
  <c r="F4" i="4"/>
  <c r="A4"/>
  <c r="R91" i="7" l="1"/>
  <c r="R93" s="1"/>
  <c r="R1"/>
  <c r="R56"/>
  <c r="R4" i="5"/>
  <c r="AK42" i="7"/>
  <c r="AC42"/>
  <c r="AL42"/>
  <c r="AD42"/>
  <c r="V42"/>
  <c r="AM42"/>
  <c r="AE42"/>
  <c r="W42"/>
  <c r="AF42"/>
  <c r="X42"/>
  <c r="AG42"/>
  <c r="Y42"/>
  <c r="AH42"/>
  <c r="Z42"/>
  <c r="V6"/>
  <c r="AI42"/>
  <c r="AA42"/>
  <c r="S91"/>
  <c r="S93" s="1"/>
  <c r="S1"/>
  <c r="S56"/>
  <c r="L58" i="8"/>
  <c r="N58"/>
  <c r="C58"/>
  <c r="D58"/>
  <c r="X5" i="7"/>
  <c r="Y5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AB42"/>
  <c r="L7"/>
  <c r="L8" s="1"/>
  <c r="D7"/>
  <c r="J91"/>
  <c r="J93" s="1"/>
  <c r="J1"/>
  <c r="J56"/>
  <c r="B91"/>
  <c r="B93" s="1"/>
  <c r="B1"/>
  <c r="B56"/>
  <c r="J2" i="10"/>
  <c r="M2" s="1"/>
  <c r="R2" s="1"/>
  <c r="AF2"/>
  <c r="AG2" s="1"/>
  <c r="N2"/>
  <c r="O2" s="1"/>
  <c r="Q7" i="7"/>
  <c r="D5"/>
  <c r="E5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L42"/>
  <c r="D42"/>
  <c r="AA59" i="8"/>
  <c r="F59"/>
  <c r="R4" i="6"/>
  <c r="Q42" i="7"/>
  <c r="S7"/>
  <c r="S8" s="1"/>
  <c r="O9" i="8"/>
  <c r="AA9"/>
  <c r="F9"/>
  <c r="R7" i="7"/>
  <c r="R8" s="1"/>
  <c r="AJ42"/>
  <c r="F4" i="8"/>
  <c r="I7" i="7"/>
  <c r="I8" s="1"/>
  <c r="I42"/>
  <c r="O8" i="8"/>
  <c r="H7" i="7"/>
  <c r="P7"/>
  <c r="H42"/>
  <c r="P42"/>
  <c r="D7" i="8"/>
  <c r="N8"/>
  <c r="L9"/>
  <c r="G7" i="7"/>
  <c r="O7"/>
  <c r="G42"/>
  <c r="O42"/>
  <c r="C7" i="8"/>
  <c r="D57"/>
  <c r="L59"/>
  <c r="Q4" i="10"/>
  <c r="F7" i="7"/>
  <c r="N7"/>
  <c r="F42"/>
  <c r="N42"/>
  <c r="N7" i="8"/>
  <c r="C57"/>
  <c r="E7" i="7"/>
  <c r="E8" s="1"/>
  <c r="M7"/>
  <c r="E42"/>
  <c r="M42"/>
  <c r="N57" i="8"/>
  <c r="C7" i="7"/>
  <c r="C8" s="1"/>
  <c r="K7"/>
  <c r="C42"/>
  <c r="K42"/>
  <c r="O56" l="1"/>
  <c r="O91"/>
  <c r="O93" s="1"/>
  <c r="O1"/>
  <c r="O7" i="8"/>
  <c r="AA7"/>
  <c r="F7"/>
  <c r="P91" i="7"/>
  <c r="P93" s="1"/>
  <c r="P1"/>
  <c r="P56"/>
  <c r="AJ91"/>
  <c r="AJ93" s="1"/>
  <c r="AJ56"/>
  <c r="AJ1"/>
  <c r="AH91"/>
  <c r="AH93" s="1"/>
  <c r="AH56"/>
  <c r="AH1"/>
  <c r="V91"/>
  <c r="V93" s="1"/>
  <c r="V56"/>
  <c r="V1"/>
  <c r="K8"/>
  <c r="D8"/>
  <c r="H91"/>
  <c r="H93" s="1"/>
  <c r="H1"/>
  <c r="H56"/>
  <c r="S11"/>
  <c r="S94"/>
  <c r="S59"/>
  <c r="Y91"/>
  <c r="Y93" s="1"/>
  <c r="Y56"/>
  <c r="Y1"/>
  <c r="AD91"/>
  <c r="AD93" s="1"/>
  <c r="AD56"/>
  <c r="AD1"/>
  <c r="C91"/>
  <c r="C93" s="1"/>
  <c r="C1"/>
  <c r="C56"/>
  <c r="O57" i="8"/>
  <c r="AA57"/>
  <c r="F57"/>
  <c r="Z91" i="7"/>
  <c r="Z93" s="1"/>
  <c r="Z1"/>
  <c r="AM91"/>
  <c r="AM93" s="1"/>
  <c r="AM56"/>
  <c r="AM1"/>
  <c r="K91"/>
  <c r="K93" s="1"/>
  <c r="K1"/>
  <c r="K56"/>
  <c r="Q91"/>
  <c r="Q93" s="1"/>
  <c r="Q1"/>
  <c r="Q56"/>
  <c r="F58" i="8"/>
  <c r="O58"/>
  <c r="AA58"/>
  <c r="AK7" i="7"/>
  <c r="AK8" s="1"/>
  <c r="AC7"/>
  <c r="AC8" s="1"/>
  <c r="AL7"/>
  <c r="AL8" s="1"/>
  <c r="AD7"/>
  <c r="AD8" s="1"/>
  <c r="V7"/>
  <c r="V8" s="1"/>
  <c r="AM7"/>
  <c r="AM8" s="1"/>
  <c r="AE7"/>
  <c r="AE8" s="1"/>
  <c r="W7"/>
  <c r="W8" s="1"/>
  <c r="AF7"/>
  <c r="AF8" s="1"/>
  <c r="X7"/>
  <c r="X8" s="1"/>
  <c r="AG7"/>
  <c r="AG8" s="1"/>
  <c r="Y7"/>
  <c r="Y8" s="1"/>
  <c r="AH7"/>
  <c r="AH8" s="1"/>
  <c r="Z7"/>
  <c r="AI7"/>
  <c r="AI8" s="1"/>
  <c r="AA7"/>
  <c r="AA8" s="1"/>
  <c r="AB7"/>
  <c r="AB8" s="1"/>
  <c r="AJ7"/>
  <c r="AJ8" s="1"/>
  <c r="AE91"/>
  <c r="AE93" s="1"/>
  <c r="AE56"/>
  <c r="AE1"/>
  <c r="R11"/>
  <c r="R94"/>
  <c r="R95" s="1"/>
  <c r="R59"/>
  <c r="R57"/>
  <c r="Q8"/>
  <c r="I91"/>
  <c r="I93" s="1"/>
  <c r="I1"/>
  <c r="I56"/>
  <c r="J11"/>
  <c r="J94"/>
  <c r="J95" s="1"/>
  <c r="J59"/>
  <c r="J57"/>
  <c r="AI91"/>
  <c r="AI93" s="1"/>
  <c r="AI56"/>
  <c r="AI1"/>
  <c r="W91"/>
  <c r="W93" s="1"/>
  <c r="W56"/>
  <c r="W1"/>
  <c r="M8"/>
  <c r="N91"/>
  <c r="N93" s="1"/>
  <c r="N1"/>
  <c r="N56"/>
  <c r="E91"/>
  <c r="E93" s="1"/>
  <c r="E1"/>
  <c r="E56"/>
  <c r="AA91"/>
  <c r="AA93" s="1"/>
  <c r="AA56"/>
  <c r="AA1"/>
  <c r="AF1"/>
  <c r="AF56"/>
  <c r="AF91"/>
  <c r="AF93" s="1"/>
  <c r="AK91"/>
  <c r="AK93" s="1"/>
  <c r="AK56"/>
  <c r="AK1"/>
  <c r="F8"/>
  <c r="G8"/>
  <c r="B9" s="1"/>
  <c r="B95"/>
  <c r="M91"/>
  <c r="M93" s="1"/>
  <c r="M1"/>
  <c r="M56"/>
  <c r="L91"/>
  <c r="L93" s="1"/>
  <c r="L1"/>
  <c r="L56"/>
  <c r="X1"/>
  <c r="X56"/>
  <c r="X91"/>
  <c r="X93" s="1"/>
  <c r="AC91"/>
  <c r="AC93" s="1"/>
  <c r="AC56"/>
  <c r="AC1"/>
  <c r="N8"/>
  <c r="O8"/>
  <c r="H8"/>
  <c r="S95"/>
  <c r="F91"/>
  <c r="F93" s="1"/>
  <c r="F1"/>
  <c r="F56"/>
  <c r="G56"/>
  <c r="G91"/>
  <c r="G93" s="1"/>
  <c r="G1"/>
  <c r="D91"/>
  <c r="D93" s="1"/>
  <c r="D1"/>
  <c r="D56"/>
  <c r="S57" s="1"/>
  <c r="B11"/>
  <c r="B94"/>
  <c r="B59"/>
  <c r="AB91"/>
  <c r="AB93" s="1"/>
  <c r="AB56"/>
  <c r="AB1"/>
  <c r="AG91"/>
  <c r="AG93" s="1"/>
  <c r="AG56"/>
  <c r="AG1"/>
  <c r="AL91"/>
  <c r="AL93" s="1"/>
  <c r="AL56"/>
  <c r="AL1"/>
  <c r="P8"/>
  <c r="H94" l="1"/>
  <c r="H95" s="1"/>
  <c r="H59"/>
  <c r="H57"/>
  <c r="H11"/>
  <c r="X57"/>
  <c r="X11"/>
  <c r="X59"/>
  <c r="X94"/>
  <c r="K57"/>
  <c r="K11"/>
  <c r="K94"/>
  <c r="K59"/>
  <c r="AD57"/>
  <c r="AD11"/>
  <c r="AD94"/>
  <c r="AD59"/>
  <c r="V57"/>
  <c r="V11"/>
  <c r="V94"/>
  <c r="V95" s="1"/>
  <c r="V59"/>
  <c r="P94"/>
  <c r="P59"/>
  <c r="P57"/>
  <c r="P11"/>
  <c r="O94"/>
  <c r="O95" s="1"/>
  <c r="O59"/>
  <c r="O57"/>
  <c r="O11"/>
  <c r="AD95"/>
  <c r="AI95"/>
  <c r="Q95"/>
  <c r="AJ95"/>
  <c r="N57"/>
  <c r="N11"/>
  <c r="N59"/>
  <c r="N94"/>
  <c r="AJ11"/>
  <c r="AJ94"/>
  <c r="AJ59"/>
  <c r="AJ57"/>
  <c r="X95"/>
  <c r="C95"/>
  <c r="D57"/>
  <c r="D11"/>
  <c r="D94"/>
  <c r="D59"/>
  <c r="F57"/>
  <c r="F11"/>
  <c r="F59"/>
  <c r="F94"/>
  <c r="F95" s="1"/>
  <c r="AC57"/>
  <c r="AC11"/>
  <c r="AC94"/>
  <c r="AC59"/>
  <c r="M57"/>
  <c r="M11"/>
  <c r="M94"/>
  <c r="M95" s="1"/>
  <c r="M59"/>
  <c r="I94"/>
  <c r="I95" s="1"/>
  <c r="I59"/>
  <c r="I57"/>
  <c r="I11"/>
  <c r="Q94"/>
  <c r="Q59"/>
  <c r="Q57"/>
  <c r="Q11"/>
  <c r="Q12" s="1"/>
  <c r="Q13" s="1"/>
  <c r="AM57"/>
  <c r="AM11"/>
  <c r="AM94"/>
  <c r="AM95" s="1"/>
  <c r="AM59"/>
  <c r="W95"/>
  <c r="AF57"/>
  <c r="AF11"/>
  <c r="AF94"/>
  <c r="AF95" s="1"/>
  <c r="AF59"/>
  <c r="AI94"/>
  <c r="AI59"/>
  <c r="AI57"/>
  <c r="AI11"/>
  <c r="AI12" s="1"/>
  <c r="AI13" s="1"/>
  <c r="AG94"/>
  <c r="AG59"/>
  <c r="AG57"/>
  <c r="AG11"/>
  <c r="AE57"/>
  <c r="AE11"/>
  <c r="AE94"/>
  <c r="AE95" s="1"/>
  <c r="AE59"/>
  <c r="G94"/>
  <c r="G59"/>
  <c r="G57"/>
  <c r="G11"/>
  <c r="AK57"/>
  <c r="AK11"/>
  <c r="AK94"/>
  <c r="AK95" s="1"/>
  <c r="AK59"/>
  <c r="E57"/>
  <c r="E11"/>
  <c r="E94"/>
  <c r="E59"/>
  <c r="W57"/>
  <c r="W11"/>
  <c r="W94"/>
  <c r="W59"/>
  <c r="C57"/>
  <c r="C11"/>
  <c r="S12" s="1"/>
  <c r="S13" s="1"/>
  <c r="C94"/>
  <c r="C59"/>
  <c r="AC95"/>
  <c r="E95"/>
  <c r="AB11"/>
  <c r="AB94"/>
  <c r="AB95" s="1"/>
  <c r="AB59"/>
  <c r="AB57"/>
  <c r="Y94"/>
  <c r="Y95" s="1"/>
  <c r="Y59"/>
  <c r="Y57"/>
  <c r="Y11"/>
  <c r="AH94"/>
  <c r="AH95" s="1"/>
  <c r="AH59"/>
  <c r="AH57"/>
  <c r="AH11"/>
  <c r="D95"/>
  <c r="N95"/>
  <c r="AL57"/>
  <c r="AL11"/>
  <c r="AL94"/>
  <c r="AL95" s="1"/>
  <c r="AL59"/>
  <c r="L57"/>
  <c r="L11"/>
  <c r="L94"/>
  <c r="L95" s="1"/>
  <c r="L59"/>
  <c r="AA94"/>
  <c r="AA95" s="1"/>
  <c r="AA59"/>
  <c r="AA57"/>
  <c r="AA11"/>
  <c r="AG95"/>
  <c r="B57"/>
  <c r="G95"/>
  <c r="K95"/>
  <c r="P95"/>
  <c r="A96" l="1"/>
  <c r="AA12"/>
  <c r="AA13" s="1"/>
  <c r="V12"/>
  <c r="V13" s="1"/>
  <c r="K12"/>
  <c r="K13" s="1"/>
  <c r="AH12"/>
  <c r="AH13" s="1"/>
  <c r="C12"/>
  <c r="C13" s="1"/>
  <c r="AF12"/>
  <c r="AF13" s="1"/>
  <c r="AM12"/>
  <c r="AM13" s="1"/>
  <c r="AC12"/>
  <c r="AC13" s="1"/>
  <c r="D12"/>
  <c r="D13" s="1"/>
  <c r="AJ12"/>
  <c r="AJ13" s="1"/>
  <c r="E12"/>
  <c r="E13" s="1"/>
  <c r="L12"/>
  <c r="L13" s="1"/>
  <c r="J12"/>
  <c r="J13" s="1"/>
  <c r="O12"/>
  <c r="O13" s="1"/>
  <c r="H12"/>
  <c r="H13" s="1"/>
  <c r="R12"/>
  <c r="R13" s="1"/>
  <c r="G12"/>
  <c r="G13" s="1"/>
  <c r="AG12"/>
  <c r="AG13" s="1"/>
  <c r="I12"/>
  <c r="I13" s="1"/>
  <c r="B12"/>
  <c r="B13" s="1"/>
  <c r="N12"/>
  <c r="N13" s="1"/>
  <c r="AD12"/>
  <c r="AD13" s="1"/>
  <c r="X12"/>
  <c r="X13" s="1"/>
  <c r="Y12"/>
  <c r="Y13" s="1"/>
  <c r="W12"/>
  <c r="W13" s="1"/>
  <c r="AK12"/>
  <c r="AK13" s="1"/>
  <c r="AE12"/>
  <c r="AE13" s="1"/>
  <c r="M12"/>
  <c r="M13" s="1"/>
  <c r="F12"/>
  <c r="F13" s="1"/>
  <c r="AL12"/>
  <c r="AL13" s="1"/>
  <c r="AB12"/>
  <c r="AB13" s="1"/>
  <c r="P12"/>
  <c r="P13" s="1"/>
  <c r="B14" l="1"/>
</calcChain>
</file>

<file path=xl/sharedStrings.xml><?xml version="1.0" encoding="utf-8"?>
<sst xmlns="http://schemas.openxmlformats.org/spreadsheetml/2006/main" count="6796" uniqueCount="1297">
  <si>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</si>
  <si>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</si>
  <si>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</si>
  <si>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</si>
  <si>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</si>
  <si>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</si>
  <si>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</si>
  <si>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</si>
  <si>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</si>
  <si>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</si>
  <si>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</si>
  <si>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</si>
  <si>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</si>
  <si>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</si>
  <si>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</si>
  <si>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</si>
  <si>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</si>
  <si>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Ricky Coleman</t>
  </si>
  <si>
    <t>Arena 80 Ac</t>
  </si>
  <si>
    <t>A80</t>
  </si>
  <si>
    <t>SM</t>
  </si>
  <si>
    <t>SM1</t>
  </si>
  <si>
    <t>Sean Parker-Harding</t>
  </si>
  <si>
    <t>Hastings AC</t>
  </si>
  <si>
    <t>HAC</t>
  </si>
  <si>
    <t>HR/HAC</t>
  </si>
  <si>
    <t>Paul Howard</t>
  </si>
  <si>
    <t>Brighton and Hove Frontrunners</t>
  </si>
  <si>
    <t>FRONTR</t>
  </si>
  <si>
    <t>M40</t>
  </si>
  <si>
    <t>M401</t>
  </si>
  <si>
    <t>Graeme Mcintosh</t>
  </si>
  <si>
    <t>Wadhurst Runners</t>
  </si>
  <si>
    <t>WAD</t>
  </si>
  <si>
    <t>Peter  Woodward</t>
  </si>
  <si>
    <t>Crowborough Runners</t>
  </si>
  <si>
    <t>CROW</t>
  </si>
  <si>
    <t>M35</t>
  </si>
  <si>
    <t>George Stewart</t>
  </si>
  <si>
    <t>Lewes AC</t>
  </si>
  <si>
    <t>LEW</t>
  </si>
  <si>
    <t>George Csatlos</t>
  </si>
  <si>
    <t>Team Bodyworks</t>
  </si>
  <si>
    <t>BDY</t>
  </si>
  <si>
    <t>EAST/BDY</t>
  </si>
  <si>
    <t>Stuart Pelling</t>
  </si>
  <si>
    <t>Eastbourne Rovers</t>
  </si>
  <si>
    <t>EAST</t>
  </si>
  <si>
    <t>Will Withecombe</t>
  </si>
  <si>
    <t>Hastings Runners</t>
  </si>
  <si>
    <t>HR</t>
  </si>
  <si>
    <t>SM2</t>
  </si>
  <si>
    <t>Colin Tricker</t>
  </si>
  <si>
    <t>Dean Taylor</t>
  </si>
  <si>
    <t>M45</t>
  </si>
  <si>
    <t>M402</t>
  </si>
  <si>
    <t>Grace Baker</t>
  </si>
  <si>
    <t>Hastings Ac</t>
  </si>
  <si>
    <t>SF</t>
  </si>
  <si>
    <t>SF1</t>
  </si>
  <si>
    <t>Tim  Archer</t>
  </si>
  <si>
    <t>SM3</t>
  </si>
  <si>
    <t>Richard Pineles-West</t>
  </si>
  <si>
    <t>Josh Nisbett</t>
  </si>
  <si>
    <t>Seaford Striders</t>
  </si>
  <si>
    <t>SEAF</t>
  </si>
  <si>
    <t>PSS</t>
  </si>
  <si>
    <t>James  Marron</t>
  </si>
  <si>
    <t>M50</t>
  </si>
  <si>
    <t>M501</t>
  </si>
  <si>
    <t>Jonathan Rafferty</t>
  </si>
  <si>
    <t>M403</t>
  </si>
  <si>
    <t>Rob Chrystie</t>
  </si>
  <si>
    <t>Hailsham Harriers</t>
  </si>
  <si>
    <t>HAIL</t>
  </si>
  <si>
    <t>Nigel Jewell</t>
  </si>
  <si>
    <t>Bexhill Run Tri</t>
  </si>
  <si>
    <t>BEX</t>
  </si>
  <si>
    <t>Leigh Harris</t>
  </si>
  <si>
    <t>Ian Bromley</t>
  </si>
  <si>
    <t>Heathfield Road Runners</t>
  </si>
  <si>
    <t>HEAT</t>
  </si>
  <si>
    <t>HTH/UCK</t>
  </si>
  <si>
    <t>Richard Davis</t>
  </si>
  <si>
    <t>Darren Barzee</t>
  </si>
  <si>
    <t>M55</t>
  </si>
  <si>
    <t>Alison Moore</t>
  </si>
  <si>
    <t>Kirsty Mcdermott</t>
  </si>
  <si>
    <t>Tony Durey</t>
  </si>
  <si>
    <t>Central Park Athletics</t>
  </si>
  <si>
    <t>CPA</t>
  </si>
  <si>
    <t>Adam Osman</t>
  </si>
  <si>
    <t>SM4</t>
  </si>
  <si>
    <t>Jeff Young</t>
  </si>
  <si>
    <t>M502</t>
  </si>
  <si>
    <t>Ben  Skinner</t>
  </si>
  <si>
    <t>Adam Styles</t>
  </si>
  <si>
    <t>Teo Van Well</t>
  </si>
  <si>
    <t>Chris Brandt</t>
  </si>
  <si>
    <t>Dave  Turner</t>
  </si>
  <si>
    <t>M503</t>
  </si>
  <si>
    <t>Gordon Berry</t>
  </si>
  <si>
    <t>Dave  Dunstall</t>
  </si>
  <si>
    <t>M60</t>
  </si>
  <si>
    <t>M601</t>
  </si>
  <si>
    <t>David Wharton</t>
  </si>
  <si>
    <t>Meads Runners</t>
  </si>
  <si>
    <t>MEAD</t>
  </si>
  <si>
    <t>Paul Lambert</t>
  </si>
  <si>
    <t>NSM1</t>
  </si>
  <si>
    <t>Sue Fry</t>
  </si>
  <si>
    <t>F50</t>
  </si>
  <si>
    <t>F501</t>
  </si>
  <si>
    <t>Guy Williams</t>
  </si>
  <si>
    <t>Robyn Lumas</t>
  </si>
  <si>
    <t>Andrew Shipilov</t>
  </si>
  <si>
    <t>NSM2</t>
  </si>
  <si>
    <t>Steve Hutchison</t>
  </si>
  <si>
    <t xml:space="preserve">Russell Beckett  </t>
  </si>
  <si>
    <t>Martin Noakes</t>
  </si>
  <si>
    <t>Oliver Froom</t>
  </si>
  <si>
    <t>Run Wednesdays</t>
  </si>
  <si>
    <t>RUNW</t>
  </si>
  <si>
    <t xml:space="preserve">Steve Bolton  </t>
  </si>
  <si>
    <t>Phil Wood</t>
  </si>
  <si>
    <t>Kevin Blowers</t>
  </si>
  <si>
    <t>Lee Burns</t>
  </si>
  <si>
    <t>Christopher price</t>
  </si>
  <si>
    <t>Andrew Joad</t>
  </si>
  <si>
    <t>Sarah Morris</t>
  </si>
  <si>
    <t>F60</t>
  </si>
  <si>
    <t>F601</t>
  </si>
  <si>
    <t>Jenna Levett</t>
  </si>
  <si>
    <t>F35</t>
  </si>
  <si>
    <t>SF2</t>
  </si>
  <si>
    <t>Laura Gill</t>
  </si>
  <si>
    <t>NSF1</t>
  </si>
  <si>
    <t>Claire Thomas</t>
  </si>
  <si>
    <t>NSF2</t>
  </si>
  <si>
    <t>Caroline Wood</t>
  </si>
  <si>
    <t>F55</t>
  </si>
  <si>
    <t>Ben Messer</t>
  </si>
  <si>
    <t>Tri Tempo</t>
  </si>
  <si>
    <t>TRIT</t>
  </si>
  <si>
    <t>Jamie Kingdon</t>
  </si>
  <si>
    <t>Uckfield Runners</t>
  </si>
  <si>
    <t>UCK</t>
  </si>
  <si>
    <t>Mark Storey</t>
  </si>
  <si>
    <t>Ben Vallins</t>
  </si>
  <si>
    <t xml:space="preserve">Richard  Fox </t>
  </si>
  <si>
    <t>Anna Tolmachova</t>
  </si>
  <si>
    <t>Louise Ryan</t>
  </si>
  <si>
    <t>Philip Visick</t>
  </si>
  <si>
    <t>Paul Guy</t>
  </si>
  <si>
    <t>Heather  Jenner</t>
  </si>
  <si>
    <t>Sarah Eddie</t>
  </si>
  <si>
    <t>David Salmons</t>
  </si>
  <si>
    <t>Helen  O 'Sullivan</t>
  </si>
  <si>
    <t>F45</t>
  </si>
  <si>
    <t>F401</t>
  </si>
  <si>
    <t>Bob Cook</t>
  </si>
  <si>
    <t>Shane Smith</t>
  </si>
  <si>
    <t>Luke Regan</t>
  </si>
  <si>
    <t>Gill Wheeler</t>
  </si>
  <si>
    <t>Jeremy Sankey</t>
  </si>
  <si>
    <t>Laura Seaman</t>
  </si>
  <si>
    <t>William Blanford</t>
  </si>
  <si>
    <t>David Prince-Iles</t>
  </si>
  <si>
    <t>Lewes Ac</t>
  </si>
  <si>
    <t>M65</t>
  </si>
  <si>
    <t>Michaela Stringer</t>
  </si>
  <si>
    <t>Russell  Hewlett</t>
  </si>
  <si>
    <t>Matthew Miller</t>
  </si>
  <si>
    <t>Rodney Dempster</t>
  </si>
  <si>
    <t xml:space="preserve">Stephen  Marsden </t>
  </si>
  <si>
    <t>Graham West</t>
  </si>
  <si>
    <t>M602</t>
  </si>
  <si>
    <t>Grant Docksey</t>
  </si>
  <si>
    <t>Tony Lavender</t>
  </si>
  <si>
    <t>Imogen Burman-Mitchell</t>
  </si>
  <si>
    <t>James Harris</t>
  </si>
  <si>
    <t>Matt Southam</t>
  </si>
  <si>
    <t>Anne Bromley</t>
  </si>
  <si>
    <t>F40</t>
  </si>
  <si>
    <t>Mark O'Gara</t>
  </si>
  <si>
    <t>Arena 80 AC</t>
  </si>
  <si>
    <t>Richard Preece</t>
  </si>
  <si>
    <t>Chris Little</t>
  </si>
  <si>
    <t>Danny Garbett</t>
  </si>
  <si>
    <t>Steve Burgess</t>
  </si>
  <si>
    <t>Darren Evans</t>
  </si>
  <si>
    <t>Ashley Box</t>
  </si>
  <si>
    <t>Andy Knight</t>
  </si>
  <si>
    <t>NSM3</t>
  </si>
  <si>
    <t>Ian Hilder</t>
  </si>
  <si>
    <t>Claire Burnham</t>
  </si>
  <si>
    <t>Bryan Tapsell</t>
  </si>
  <si>
    <t>Richard Gardiner</t>
  </si>
  <si>
    <t>Damien Brewer</t>
  </si>
  <si>
    <t xml:space="preserve">Badrinath  Mohandas </t>
  </si>
  <si>
    <t>Lee Hewson</t>
  </si>
  <si>
    <t>Jenny Hughes</t>
  </si>
  <si>
    <t>Jonathan Pickworth</t>
  </si>
  <si>
    <t>Tina Macenhill</t>
  </si>
  <si>
    <t>Martin Turner</t>
  </si>
  <si>
    <t>NSM4</t>
  </si>
  <si>
    <t>Kevin Moulding</t>
  </si>
  <si>
    <t>Mark Currah</t>
  </si>
  <si>
    <t>Ray Smith</t>
  </si>
  <si>
    <t>Mark Stephenson</t>
  </si>
  <si>
    <t>Jim Rowe</t>
  </si>
  <si>
    <t xml:space="preserve">Mike Thompson </t>
  </si>
  <si>
    <t>Jamie Bushnell</t>
  </si>
  <si>
    <t>Giles Clark</t>
  </si>
  <si>
    <t>Piers Brunning</t>
  </si>
  <si>
    <t>Fran Hamilton</t>
  </si>
  <si>
    <t>Portslade Hedgehoppers</t>
  </si>
  <si>
    <t>HEDGE</t>
  </si>
  <si>
    <t>Adam Mansbridge</t>
  </si>
  <si>
    <t>Allan Marshall</t>
  </si>
  <si>
    <t>Fiona Williams</t>
  </si>
  <si>
    <t>Bob Page</t>
  </si>
  <si>
    <t>Stuart Bowden</t>
  </si>
  <si>
    <t>NS</t>
  </si>
  <si>
    <t>Frances Burnham</t>
  </si>
  <si>
    <t>Mike Stokes</t>
  </si>
  <si>
    <t>M70</t>
  </si>
  <si>
    <t>Richard Cross</t>
  </si>
  <si>
    <t>Tania Taran</t>
  </si>
  <si>
    <t>Alexander Gusak</t>
  </si>
  <si>
    <t>Nicole Henze</t>
  </si>
  <si>
    <t>F402</t>
  </si>
  <si>
    <t>Charlie Hempstead</t>
  </si>
  <si>
    <t>Louise Ellis</t>
  </si>
  <si>
    <t>madeline Michie</t>
  </si>
  <si>
    <t>David Maskell</t>
  </si>
  <si>
    <t>Robert Kelleher</t>
  </si>
  <si>
    <t>Hannah Deubert-Chapman</t>
  </si>
  <si>
    <t>Paul Rackstraw</t>
  </si>
  <si>
    <t>HY Runners</t>
  </si>
  <si>
    <t>HYR</t>
  </si>
  <si>
    <t>Jo Nevett</t>
  </si>
  <si>
    <t>Bob Hughes</t>
  </si>
  <si>
    <t>Stacey Pollard</t>
  </si>
  <si>
    <t>Jane Coles</t>
  </si>
  <si>
    <t>Jonathan Morris</t>
  </si>
  <si>
    <t>Robert Weighell</t>
  </si>
  <si>
    <t>Nick Pierce</t>
  </si>
  <si>
    <t>Tunbridge Wells Harriers</t>
  </si>
  <si>
    <t>Samantha Crompton</t>
  </si>
  <si>
    <t>Evelyn Griffiths</t>
  </si>
  <si>
    <t>F502</t>
  </si>
  <si>
    <t>Peter Burfoot</t>
  </si>
  <si>
    <t>Karin  Divall</t>
  </si>
  <si>
    <t>Ruth Spiller</t>
  </si>
  <si>
    <t>Peter Weeks</t>
  </si>
  <si>
    <t>Mary Down</t>
  </si>
  <si>
    <t>Julie Chicken</t>
  </si>
  <si>
    <t>Alan Morehen</t>
  </si>
  <si>
    <t>Nicola Degl'Innocenti</t>
  </si>
  <si>
    <t>Sarah Morris.</t>
  </si>
  <si>
    <t>Philip Wright</t>
  </si>
  <si>
    <t>Julian Mills</t>
  </si>
  <si>
    <t>David Stringer</t>
  </si>
  <si>
    <t>Denise Kingdon</t>
  </si>
  <si>
    <t>Mary Austin-Olsen</t>
  </si>
  <si>
    <t>F65</t>
  </si>
  <si>
    <t>Ian Foxall</t>
  </si>
  <si>
    <t>David Bratby</t>
  </si>
  <si>
    <t>NSM5</t>
  </si>
  <si>
    <t>Jojo Smith</t>
  </si>
  <si>
    <t>Richard Guest</t>
  </si>
  <si>
    <t>Victoria Little</t>
  </si>
  <si>
    <t>Julie Tremlin</t>
  </si>
  <si>
    <t>Seafront Shufflers</t>
  </si>
  <si>
    <t>SHUF</t>
  </si>
  <si>
    <t>Lucy  Chatham</t>
  </si>
  <si>
    <t>NSF3</t>
  </si>
  <si>
    <t>Samantha Neame</t>
  </si>
  <si>
    <t>Graham Stevens</t>
  </si>
  <si>
    <t>Sharon Saunders</t>
  </si>
  <si>
    <t>Anne-Marie Linton</t>
  </si>
  <si>
    <t>Andrew Saunders</t>
  </si>
  <si>
    <t>Felicity  Williams</t>
  </si>
  <si>
    <t>Sally Green</t>
  </si>
  <si>
    <t>Stuart Green</t>
  </si>
  <si>
    <t>Ian King</t>
  </si>
  <si>
    <t>Paul Crawley</t>
  </si>
  <si>
    <t>Connie Hannam</t>
  </si>
  <si>
    <t>Helen Chatterton</t>
  </si>
  <si>
    <t>Trish Audis</t>
  </si>
  <si>
    <t>Graeme Heaton</t>
  </si>
  <si>
    <t>Richard Paine</t>
  </si>
  <si>
    <t>Colin Burbage</t>
  </si>
  <si>
    <t>Verity Wilde</t>
  </si>
  <si>
    <t>Dale Anderton</t>
  </si>
  <si>
    <t>Sarah Smith</t>
  </si>
  <si>
    <t>Dee Poole</t>
  </si>
  <si>
    <t>Graham Clark</t>
  </si>
  <si>
    <t>Benny Fiddimore</t>
  </si>
  <si>
    <t>Scott O'Rourke</t>
  </si>
  <si>
    <t>Gareth Purves</t>
  </si>
  <si>
    <t>NSM6</t>
  </si>
  <si>
    <t>Kevin Burton</t>
  </si>
  <si>
    <t>Polegate Plodders</t>
  </si>
  <si>
    <t>POLE</t>
  </si>
  <si>
    <t>Sue Newman</t>
  </si>
  <si>
    <t>Chris Ashby</t>
  </si>
  <si>
    <t>Roger Stone</t>
  </si>
  <si>
    <t>Lindsey Sanders</t>
  </si>
  <si>
    <t>Hazel Bennington</t>
  </si>
  <si>
    <t>F602</t>
  </si>
  <si>
    <t>Alex Valentino</t>
  </si>
  <si>
    <t>Iain Willatt</t>
  </si>
  <si>
    <t>John Syddall</t>
  </si>
  <si>
    <t>Fleur Blanford</t>
  </si>
  <si>
    <t>Jon Raper</t>
  </si>
  <si>
    <t>Harriet Thompson</t>
  </si>
  <si>
    <t>NSF4</t>
  </si>
  <si>
    <t>Brian Barley</t>
  </si>
  <si>
    <t>Richard Tickner</t>
  </si>
  <si>
    <t>Phil Morris</t>
  </si>
  <si>
    <t>Mark Stattersfield</t>
  </si>
  <si>
    <t>Peter Clark</t>
  </si>
  <si>
    <t>Alistair Howitt</t>
  </si>
  <si>
    <t>Sarah Marzaioli</t>
  </si>
  <si>
    <t>F70</t>
  </si>
  <si>
    <t>Steve Thompsett</t>
  </si>
  <si>
    <t>Gosia Pollard</t>
  </si>
  <si>
    <t>lauren  Murphy</t>
  </si>
  <si>
    <t>Beverly  Sheridan</t>
  </si>
  <si>
    <t>James Bunkin</t>
  </si>
  <si>
    <t>Brian Winn</t>
  </si>
  <si>
    <t>Samantha Alvarez</t>
  </si>
  <si>
    <t>Eddie Winter</t>
  </si>
  <si>
    <t>Christopher Golding</t>
  </si>
  <si>
    <t>Krista Barzee</t>
  </si>
  <si>
    <t>Anthony Wilson</t>
  </si>
  <si>
    <t>Sylvia Huggett</t>
  </si>
  <si>
    <t>Helen Tickner</t>
  </si>
  <si>
    <t>Reuben Coppard</t>
  </si>
  <si>
    <t>Brigid Burnham</t>
  </si>
  <si>
    <t>Nikki Loats</t>
  </si>
  <si>
    <t>Nick Thompson</t>
  </si>
  <si>
    <t>Denise Jeffrey</t>
  </si>
  <si>
    <t>Ellie Docksey</t>
  </si>
  <si>
    <t>Ron Cutbill</t>
  </si>
  <si>
    <t>Sarah Hilliard</t>
  </si>
  <si>
    <t>Stuart Mckenzie</t>
  </si>
  <si>
    <t>Val  Brockwell</t>
  </si>
  <si>
    <t>Ian Pratt</t>
  </si>
  <si>
    <t>Kelly Trebell</t>
  </si>
  <si>
    <t>Yockie Richardson</t>
  </si>
  <si>
    <t>Peter Thomas</t>
  </si>
  <si>
    <t>Ann Townsend</t>
  </si>
  <si>
    <t>Christine Sanderson</t>
  </si>
  <si>
    <t>Rosalind Wilkins</t>
  </si>
  <si>
    <t>Brigitte Groves</t>
  </si>
  <si>
    <t>John Gately</t>
  </si>
  <si>
    <t>Mike Lawlor</t>
  </si>
  <si>
    <t>Amy Hope</t>
  </si>
  <si>
    <t>Nicky Thompsett</t>
  </si>
  <si>
    <t>Jo Edwards</t>
  </si>
  <si>
    <t>Caroline Gearing</t>
  </si>
  <si>
    <t>Ann Komzolik</t>
  </si>
  <si>
    <t>Ros Thomson</t>
  </si>
  <si>
    <t>Richard Meyer</t>
  </si>
  <si>
    <t>Eden Summers</t>
  </si>
  <si>
    <t>Christopher White</t>
  </si>
  <si>
    <t>Gilly Nickols</t>
  </si>
  <si>
    <t>Helen Neary</t>
  </si>
  <si>
    <t>Nicola Marsden</t>
  </si>
  <si>
    <t>Tracey Marsden</t>
  </si>
  <si>
    <t>Irene Kitson</t>
  </si>
  <si>
    <t xml:space="preserve"> Sam Dissanayaka</t>
  </si>
  <si>
    <t>Maureen Comben</t>
  </si>
  <si>
    <t>Wan Sze Walbridge</t>
  </si>
  <si>
    <t>Andrew  Turner</t>
  </si>
  <si>
    <t>Jamie Yates</t>
  </si>
  <si>
    <t>Deborah Yates</t>
  </si>
  <si>
    <t>Julia James</t>
  </si>
  <si>
    <t>Alison  Fox</t>
  </si>
  <si>
    <t xml:space="preserve">Teresa  Mitchell </t>
  </si>
  <si>
    <t>Henry Worthington</t>
  </si>
  <si>
    <t>Bob  Dennis</t>
  </si>
  <si>
    <t>DNF</t>
  </si>
  <si>
    <t>No DNFs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</si>
  <si>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</si>
  <si>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</si>
  <si>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</si>
  <si>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</si>
  <si>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</si>
  <si>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</si>
  <si>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</si>
  <si>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</si>
  <si>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</si>
  <si>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</si>
  <si>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</si>
  <si>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</si>
  <si>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</si>
  <si>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</si>
  <si>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</si>
  <si>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</si>
  <si>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</si>
  <si>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</si>
  <si>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</si>
  <si>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</si>
  <si>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</si>
  <si>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</si>
  <si>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</si>
  <si>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</si>
  <si>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</si>
  <si>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</si>
  <si>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</si>
  <si>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</si>
  <si>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</si>
  <si>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</si>
  <si>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</si>
  <si>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</si>
  <si>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</si>
  <si>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</si>
  <si>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</si>
  <si>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</si>
  <si>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</si>
  <si>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</si>
  <si>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</si>
  <si>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</si>
  <si>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</si>
  <si>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</si>
  <si>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</si>
  <si>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</si>
  <si>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</si>
  <si>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</si>
  <si>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Sam Dowler</t>
  </si>
  <si>
    <t>Alex Rawlinson</t>
  </si>
  <si>
    <t>Lewis Davies</t>
  </si>
  <si>
    <t>Angus Peters</t>
  </si>
  <si>
    <t>BTNTRI</t>
  </si>
  <si>
    <t>Tom Bilton</t>
  </si>
  <si>
    <t>Ben Pepler</t>
  </si>
  <si>
    <t>Euan  Baker</t>
  </si>
  <si>
    <t>Ollie Sprague</t>
  </si>
  <si>
    <t>Rowan  Tulley</t>
  </si>
  <si>
    <t>Luke Blyth </t>
  </si>
  <si>
    <t>Steven  Riggs</t>
  </si>
  <si>
    <t>Harry Scott</t>
  </si>
  <si>
    <t>Michael Maxwell</t>
  </si>
  <si>
    <t>Colin Keast</t>
  </si>
  <si>
    <t>Dominic  Doran</t>
  </si>
  <si>
    <t>Tom  Marchant</t>
  </si>
  <si>
    <t>Brandon Pfeiffer</t>
  </si>
  <si>
    <t>David Ervine</t>
  </si>
  <si>
    <t>Fraser  Macnicoll</t>
  </si>
  <si>
    <t>Luke Tomsett</t>
  </si>
  <si>
    <t>Andrew Green</t>
  </si>
  <si>
    <t>Oliver Carey</t>
  </si>
  <si>
    <t>James Stephen</t>
  </si>
  <si>
    <t>Sam Farrington</t>
  </si>
  <si>
    <t>Jago Lecki</t>
  </si>
  <si>
    <t>Ashley Watson</t>
  </si>
  <si>
    <t>Natham Maskell</t>
  </si>
  <si>
    <t>Ross Coupe</t>
  </si>
  <si>
    <t>Edward Wheeler</t>
  </si>
  <si>
    <t>Scott Oakley</t>
  </si>
  <si>
    <t>Alexander Mason</t>
  </si>
  <si>
    <t>Stu York</t>
  </si>
  <si>
    <t>Stefano Russo</t>
  </si>
  <si>
    <t>Patrick Marsden</t>
  </si>
  <si>
    <t>M351</t>
  </si>
  <si>
    <t>M352</t>
  </si>
  <si>
    <t>M353</t>
  </si>
  <si>
    <t>Laurie Burrett</t>
  </si>
  <si>
    <t>Ollie Welch</t>
  </si>
  <si>
    <t>Liam Brooks</t>
  </si>
  <si>
    <t>Andrea Sansottera</t>
  </si>
  <si>
    <t>Will Monnington</t>
  </si>
  <si>
    <t>Michael Gillingham</t>
  </si>
  <si>
    <t>Mark  Pope</t>
  </si>
  <si>
    <t>Marc Gumbrell</t>
  </si>
  <si>
    <t>Scott Werner</t>
  </si>
  <si>
    <t>Rob Jessop</t>
  </si>
  <si>
    <t>Will Smart</t>
  </si>
  <si>
    <t>Colin Browne</t>
  </si>
  <si>
    <t>Dima Taran</t>
  </si>
  <si>
    <t>Alex  Darsley</t>
  </si>
  <si>
    <t>Dave Buist</t>
  </si>
  <si>
    <t>Stephen Gates</t>
  </si>
  <si>
    <t>Matthew Harmer</t>
  </si>
  <si>
    <t>Phill Stevenson</t>
  </si>
  <si>
    <t>Nick Taylor</t>
  </si>
  <si>
    <t>Brian Birkmyre</t>
  </si>
  <si>
    <t>Jack Mabon</t>
  </si>
  <si>
    <t>James Preece</t>
  </si>
  <si>
    <t>Graham Baker</t>
  </si>
  <si>
    <t xml:space="preserve">Huw Oliphant </t>
  </si>
  <si>
    <t>Chris Shoult</t>
  </si>
  <si>
    <t>Martin Snape</t>
  </si>
  <si>
    <t>John Babajide</t>
  </si>
  <si>
    <t>Ian Fines</t>
  </si>
  <si>
    <t>Ashley Gosling</t>
  </si>
  <si>
    <t>Doug Wood</t>
  </si>
  <si>
    <t>Bruno Chan</t>
  </si>
  <si>
    <t>Gary Miles</t>
  </si>
  <si>
    <t>Dave Moran</t>
  </si>
  <si>
    <t>Matthew King</t>
  </si>
  <si>
    <t>Jamie Keddie</t>
  </si>
  <si>
    <t>Maciej Ozimkiewicz</t>
  </si>
  <si>
    <t>Nickolaj Kennett</t>
  </si>
  <si>
    <t>Peter Noon</t>
  </si>
  <si>
    <t>Graham Wooley</t>
  </si>
  <si>
    <t>David Woollard</t>
  </si>
  <si>
    <t>Tom North</t>
  </si>
  <si>
    <t>Mark  Smith</t>
  </si>
  <si>
    <t>Adam Vaughan</t>
  </si>
  <si>
    <t>James Roberts</t>
  </si>
  <si>
    <t>Bowie Lycett</t>
  </si>
  <si>
    <t>Mark Poulton</t>
  </si>
  <si>
    <t>Stephen Offord</t>
  </si>
  <si>
    <t>Chris Lugg</t>
  </si>
  <si>
    <t>Nick Farley</t>
  </si>
  <si>
    <t>Gareth Williams</t>
  </si>
  <si>
    <t>Richard Vercoe</t>
  </si>
  <si>
    <t>Juriy Korchev</t>
  </si>
  <si>
    <t>Erik Chan</t>
  </si>
  <si>
    <t>Grant Meyer</t>
  </si>
  <si>
    <t>James Bluring</t>
  </si>
  <si>
    <t>Phil Gale</t>
  </si>
  <si>
    <t> Robert Gerardo</t>
  </si>
  <si>
    <t>Ed Barnes</t>
  </si>
  <si>
    <t>Mark Ferris</t>
  </si>
  <si>
    <t>Garry Wright</t>
  </si>
  <si>
    <t>Robin  Warwick</t>
  </si>
  <si>
    <t>Toby Meanwell</t>
  </si>
  <si>
    <t>Keith Axell</t>
  </si>
  <si>
    <t>Simon Johnson</t>
  </si>
  <si>
    <t>Adam Davies</t>
  </si>
  <si>
    <t>David Barham</t>
  </si>
  <si>
    <t>Philip Westbury</t>
  </si>
  <si>
    <t>Jamie Kennedy</t>
  </si>
  <si>
    <t>Leigh Baker</t>
  </si>
  <si>
    <t>Neal Lewis</t>
  </si>
  <si>
    <t>Martin Broughton</t>
  </si>
  <si>
    <t>Kevin Mould</t>
  </si>
  <si>
    <t>Richard Baxendale</t>
  </si>
  <si>
    <t>Dean Layen</t>
  </si>
  <si>
    <t>M451</t>
  </si>
  <si>
    <t>M452</t>
  </si>
  <si>
    <t>M453</t>
  </si>
  <si>
    <t>Carl Barton</t>
  </si>
  <si>
    <t>Chris Lennard</t>
  </si>
  <si>
    <t>Steffan Meyric Hughes</t>
  </si>
  <si>
    <t>Dan Shipton</t>
  </si>
  <si>
    <t>James Griffiths</t>
  </si>
  <si>
    <t>Dan Marshman</t>
  </si>
  <si>
    <t>Steve Shimmons</t>
  </si>
  <si>
    <t>Matthew Dowle</t>
  </si>
  <si>
    <t>Andy Diplock</t>
  </si>
  <si>
    <t>Danny Blackman</t>
  </si>
  <si>
    <t>Dean Fox</t>
  </si>
  <si>
    <t>Gabriel Lau</t>
  </si>
  <si>
    <t>Steve Sprague</t>
  </si>
  <si>
    <t>Steve Maskell</t>
  </si>
  <si>
    <t>Tom Doyle</t>
  </si>
  <si>
    <t>Andy Edwards</t>
  </si>
  <si>
    <t>Paul Standen-Payne</t>
  </si>
  <si>
    <t>Tom Sanderson</t>
  </si>
  <si>
    <t>Benji Symes</t>
  </si>
  <si>
    <t>Terry Puxty</t>
  </si>
  <si>
    <t>Neal Cass</t>
  </si>
  <si>
    <t>Tim Newman</t>
  </si>
  <si>
    <t>Andrew Mclennan</t>
  </si>
  <si>
    <t>Rob O'Halloran</t>
  </si>
  <si>
    <t>Nick Campbell</t>
  </si>
  <si>
    <t>Neil Smith</t>
  </si>
  <si>
    <t>Dominic Tansley</t>
  </si>
  <si>
    <t xml:space="preserve">Steve  Smith </t>
  </si>
  <si>
    <t>Stuart McTeer</t>
  </si>
  <si>
    <t>Mark Mitchell</t>
  </si>
  <si>
    <t>James Martin</t>
  </si>
  <si>
    <t>Keith Gillard</t>
  </si>
  <si>
    <t>James Cox</t>
  </si>
  <si>
    <t>Matthew Windham</t>
  </si>
  <si>
    <t>Richard Docwra</t>
  </si>
  <si>
    <t>Kevin Price</t>
  </si>
  <si>
    <t>Guy Blackden</t>
  </si>
  <si>
    <t>Carl Stanger</t>
  </si>
  <si>
    <t>Richard Goulder</t>
  </si>
  <si>
    <t>Jim Watson</t>
  </si>
  <si>
    <t>Christopher Yeomanson</t>
  </si>
  <si>
    <t>Darren Broderick</t>
  </si>
  <si>
    <t>Gary Loughlin</t>
  </si>
  <si>
    <t>Rory Mcintyre</t>
  </si>
  <si>
    <t>Alistair Marshman</t>
  </si>
  <si>
    <t>Edward Diplock</t>
  </si>
  <si>
    <t>Kevin Smith</t>
  </si>
  <si>
    <t>Trevor Saunders</t>
  </si>
  <si>
    <t>Simon Fiddler</t>
  </si>
  <si>
    <t>Ciaran Weldon</t>
  </si>
  <si>
    <t>Andy Clark</t>
  </si>
  <si>
    <t>Leeland Pavey</t>
  </si>
  <si>
    <t>Darren Hale</t>
  </si>
  <si>
    <t>Mark Hill</t>
  </si>
  <si>
    <t>Andy Ruffell</t>
  </si>
  <si>
    <t>Daniel Laurent</t>
  </si>
  <si>
    <t>Carl Dowling</t>
  </si>
  <si>
    <t>simon Trevena</t>
  </si>
  <si>
    <t>James Kilvington</t>
  </si>
  <si>
    <t>Damian Gibbs</t>
  </si>
  <si>
    <t xml:space="preserve">Graham  Penny </t>
  </si>
  <si>
    <t>Richard Blott</t>
  </si>
  <si>
    <t>Martin Bell</t>
  </si>
  <si>
    <t>Robert Young</t>
  </si>
  <si>
    <t>Carlton Spears</t>
  </si>
  <si>
    <t>Karen Jaques</t>
  </si>
  <si>
    <t>Russell Gardham</t>
  </si>
  <si>
    <t>Mark  Mcmillan</t>
  </si>
  <si>
    <t>Peter Miller</t>
  </si>
  <si>
    <t>Paul Radloff</t>
  </si>
  <si>
    <t>Martin Harman</t>
  </si>
  <si>
    <t>Gary Smith</t>
  </si>
  <si>
    <t>Adebayo Ogunbuffumi</t>
  </si>
  <si>
    <t>Martyn Craddock</t>
  </si>
  <si>
    <t>Andy Webb</t>
  </si>
  <si>
    <t>James Graham</t>
  </si>
  <si>
    <t>Stewart Gregory</t>
  </si>
  <si>
    <t>M551</t>
  </si>
  <si>
    <t>M552</t>
  </si>
  <si>
    <t>Jonathan Burrell</t>
  </si>
  <si>
    <t>M553</t>
  </si>
  <si>
    <t>Andy Elphick</t>
  </si>
  <si>
    <t>Ian Weston</t>
  </si>
  <si>
    <t>Dominic Osman-Allu</t>
  </si>
  <si>
    <t>Clive  De Vulder</t>
  </si>
  <si>
    <t>Andy  Perris</t>
  </si>
  <si>
    <t>Geoff Tondeur</t>
  </si>
  <si>
    <t>John Wright</t>
  </si>
  <si>
    <t>Nic Gibson</t>
  </si>
  <si>
    <t>Guy Ramage</t>
  </si>
  <si>
    <t>Ernie Stoddart</t>
  </si>
  <si>
    <t>Chris Roberts</t>
  </si>
  <si>
    <t>Roy Cooper</t>
  </si>
  <si>
    <t>David Foster</t>
  </si>
  <si>
    <t>Jonni Andrews</t>
  </si>
  <si>
    <t>Chris Pullinger</t>
  </si>
  <si>
    <t>David Pettitt</t>
  </si>
  <si>
    <t>Russell  Aitkenhead</t>
  </si>
  <si>
    <t>Ron Van Heuvelen</t>
  </si>
  <si>
    <t>Manfred Engler</t>
  </si>
  <si>
    <t>Alan Rolfe</t>
  </si>
  <si>
    <t>Colin Bennett</t>
  </si>
  <si>
    <t>Alan Rolf</t>
  </si>
  <si>
    <t>Stephen Green</t>
  </si>
  <si>
    <t>Nick Parsons</t>
  </si>
  <si>
    <t>Colin Harris</t>
  </si>
  <si>
    <t>Peter Knee</t>
  </si>
  <si>
    <t>Neil Maskell</t>
  </si>
  <si>
    <t>Rob Derkin</t>
  </si>
  <si>
    <t>Kevin Hancock</t>
  </si>
  <si>
    <t>Scott Muir</t>
  </si>
  <si>
    <t>Paul Curd</t>
  </si>
  <si>
    <t>Gary Chown</t>
  </si>
  <si>
    <t>Carl Sykes</t>
  </si>
  <si>
    <t>Stephen Ingram</t>
  </si>
  <si>
    <t>Gareth Smith</t>
  </si>
  <si>
    <t>Justin Rivett</t>
  </si>
  <si>
    <t>M603</t>
  </si>
  <si>
    <t>Chris Russell</t>
  </si>
  <si>
    <t>Neil Jeffries</t>
  </si>
  <si>
    <t>John Harding</t>
  </si>
  <si>
    <t>Tony Deacon</t>
  </si>
  <si>
    <t>John Thompson</t>
  </si>
  <si>
    <t>Peter Cook</t>
  </si>
  <si>
    <t>Paul Charlton</t>
  </si>
  <si>
    <t>Paul Rawlinson</t>
  </si>
  <si>
    <t>Paul Hope</t>
  </si>
  <si>
    <t>Tim Monson</t>
  </si>
  <si>
    <t>Kevin Battell</t>
  </si>
  <si>
    <t>Ben Walsh</t>
  </si>
  <si>
    <t>Vinod Kalia</t>
  </si>
  <si>
    <t>Mark Robinson</t>
  </si>
  <si>
    <t>Kevin Lowe</t>
  </si>
  <si>
    <t>Alan Roberts</t>
  </si>
  <si>
    <t>Mike Buckley</t>
  </si>
  <si>
    <t>James Welburey</t>
  </si>
  <si>
    <t>Brian Kirkdale</t>
  </si>
  <si>
    <t>M651</t>
  </si>
  <si>
    <t>M652</t>
  </si>
  <si>
    <t>M653</t>
  </si>
  <si>
    <t>Gerard Dummett</t>
  </si>
  <si>
    <t>Michael Miller</t>
  </si>
  <si>
    <t>Roger Humphries</t>
  </si>
  <si>
    <t>Andrew Chitty</t>
  </si>
  <si>
    <t>Peter Hedgethorne</t>
  </si>
  <si>
    <t>Malcolm Jones</t>
  </si>
  <si>
    <t>Steve Eke</t>
  </si>
  <si>
    <t>Brent Parker</t>
  </si>
  <si>
    <t>Shawn Buck</t>
  </si>
  <si>
    <t>Graham Purdye</t>
  </si>
  <si>
    <t>Trevor Quinton</t>
  </si>
  <si>
    <t>Toby Wolpe</t>
  </si>
  <si>
    <t>Richard Page</t>
  </si>
  <si>
    <t>Rick Burne</t>
  </si>
  <si>
    <t>Howard Eaton</t>
  </si>
  <si>
    <t>Peter Kennedy</t>
  </si>
  <si>
    <t>M701</t>
  </si>
  <si>
    <t>M702</t>
  </si>
  <si>
    <t>M703</t>
  </si>
  <si>
    <t>Frank Brennan</t>
  </si>
  <si>
    <t>Albert Kemp</t>
  </si>
  <si>
    <t>Richard Bates</t>
  </si>
  <si>
    <t>David Oxbrow</t>
  </si>
  <si>
    <t xml:space="preserve">Bob Archer 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</si>
  <si>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</si>
  <si>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</si>
  <si>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</si>
  <si>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</si>
  <si>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</si>
  <si>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</si>
  <si>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</si>
  <si>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</si>
  <si>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Anneka Redley-Cook</t>
  </si>
  <si>
    <t>Joanna Mabbitt</t>
  </si>
  <si>
    <t>Martyna Dalecka</t>
  </si>
  <si>
    <t>Sophie Markwick</t>
  </si>
  <si>
    <t>Samantha Chan</t>
  </si>
  <si>
    <t>Nicky Bignell</t>
  </si>
  <si>
    <t>Millie Compton</t>
  </si>
  <si>
    <t>Yolanda King</t>
  </si>
  <si>
    <t>Liv Wise</t>
  </si>
  <si>
    <t>Kat Hone</t>
  </si>
  <si>
    <t>Laura  Mitchell</t>
  </si>
  <si>
    <t>Jenny  Whelan</t>
  </si>
  <si>
    <t>Sophie Hutchison</t>
  </si>
  <si>
    <t>Livvie Perris</t>
  </si>
  <si>
    <t>rebecca Bevan</t>
  </si>
  <si>
    <t>Bronwyn Ryan</t>
  </si>
  <si>
    <t>Fiona Norman-Brown</t>
  </si>
  <si>
    <t>Kitty Taylor</t>
  </si>
  <si>
    <t>Alicia Jolly</t>
  </si>
  <si>
    <t>Emma Cooper</t>
  </si>
  <si>
    <t>Jazz Dymott</t>
  </si>
  <si>
    <t>Alice Weston-Smith</t>
  </si>
  <si>
    <t>Leah Nimz</t>
  </si>
  <si>
    <t>F351</t>
  </si>
  <si>
    <t>F352</t>
  </si>
  <si>
    <t>F353</t>
  </si>
  <si>
    <t>Jenny Katsoni</t>
  </si>
  <si>
    <t>Jemma Crawford</t>
  </si>
  <si>
    <t>Joanna Cain</t>
  </si>
  <si>
    <t>Tamsin West</t>
  </si>
  <si>
    <t>Heather  Stevens</t>
  </si>
  <si>
    <t>Amanda Davis</t>
  </si>
  <si>
    <t>Jenna Harmer</t>
  </si>
  <si>
    <t>Claire Lockwood</t>
  </si>
  <si>
    <t>Katie Manley</t>
  </si>
  <si>
    <t>Lisa Buchanan</t>
  </si>
  <si>
    <t>Emily Murray</t>
  </si>
  <si>
    <t>Samantha Yovell</t>
  </si>
  <si>
    <t>Gemma Williams</t>
  </si>
  <si>
    <t>katy Reed</t>
  </si>
  <si>
    <t>louise sharp</t>
  </si>
  <si>
    <t>Kimberly  Page</t>
  </si>
  <si>
    <t>Debbie Davis</t>
  </si>
  <si>
    <t>Amy Rodway</t>
  </si>
  <si>
    <t>Emma Murphy</t>
  </si>
  <si>
    <t>F403</t>
  </si>
  <si>
    <t>Vicki Whitehorn</t>
  </si>
  <si>
    <t>Michelle Pope</t>
  </si>
  <si>
    <t>Elizabeth Brookes</t>
  </si>
  <si>
    <t>Jessica Beake</t>
  </si>
  <si>
    <t>Louise Waghorn</t>
  </si>
  <si>
    <t>Laura Grove</t>
  </si>
  <si>
    <t>Benita Estevez</t>
  </si>
  <si>
    <t>Caroline Hollands</t>
  </si>
  <si>
    <t>Emma Trenaman</t>
  </si>
  <si>
    <t>Louise Gander</t>
  </si>
  <si>
    <t>Sarah Underwood</t>
  </si>
  <si>
    <t>Anna Zorn</t>
  </si>
  <si>
    <t>Jade Turner</t>
  </si>
  <si>
    <t>Hannah Spears</t>
  </si>
  <si>
    <t>Emily Sims</t>
  </si>
  <si>
    <t>Harriet Cunningham</t>
  </si>
  <si>
    <t>Becca Weir</t>
  </si>
  <si>
    <t>Kate Harbottle-joyce</t>
  </si>
  <si>
    <t>Lemmy Buxton</t>
  </si>
  <si>
    <t>Rhianne Sarna</t>
  </si>
  <si>
    <t>Kathryn Atkinson</t>
  </si>
  <si>
    <t>Sharon Donovan</t>
  </si>
  <si>
    <t>Julie Reeves</t>
  </si>
  <si>
    <t>Hayley Foster</t>
  </si>
  <si>
    <t>Chrissy Higgins</t>
  </si>
  <si>
    <t>Laura Dearsley</t>
  </si>
  <si>
    <t>Donna Foster</t>
  </si>
  <si>
    <t>Jaleh Nahvi</t>
  </si>
  <si>
    <t>Johanna Dowle</t>
  </si>
  <si>
    <t>F451</t>
  </si>
  <si>
    <t>F452</t>
  </si>
  <si>
    <t>F453</t>
  </si>
  <si>
    <t>Maria Smith</t>
  </si>
  <si>
    <t>Patrycja Wollnik</t>
  </si>
  <si>
    <t>Hannah Edleston</t>
  </si>
  <si>
    <t>Jacqueline Hunt</t>
  </si>
  <si>
    <t>Andrea Harwood</t>
  </si>
  <si>
    <t>Sharon Reed</t>
  </si>
  <si>
    <t>Emily  Gibson</t>
  </si>
  <si>
    <t>Christine Munday</t>
  </si>
  <si>
    <t>Fiona Wallace</t>
  </si>
  <si>
    <t>Alissa Ellis</t>
  </si>
  <si>
    <t>Emma Bussey</t>
  </si>
  <si>
    <t>Annette Feakes</t>
  </si>
  <si>
    <t>Eleanor Wilkes</t>
  </si>
  <si>
    <t>Kirsten McTeer</t>
  </si>
  <si>
    <t>Eileen Welch</t>
  </si>
  <si>
    <t>katherine Simmons</t>
  </si>
  <si>
    <t>Marie Bolton</t>
  </si>
  <si>
    <t>Michelle Hollands</t>
  </si>
  <si>
    <t>Rachel Wilson</t>
  </si>
  <si>
    <t>Rachel Carless</t>
  </si>
  <si>
    <t>Claire Shimmons</t>
  </si>
  <si>
    <t>Sally  Kyle</t>
  </si>
  <si>
    <t>Nicky Deacy</t>
  </si>
  <si>
    <t>Wendy Robson</t>
  </si>
  <si>
    <t>Anne Lozac'H</t>
  </si>
  <si>
    <t>Larrissa O'Halloran</t>
  </si>
  <si>
    <t>Claire Alleguen</t>
  </si>
  <si>
    <t>Natasha Slow</t>
  </si>
  <si>
    <t>Sarah Ballinger</t>
  </si>
  <si>
    <t>Emma Allen</t>
  </si>
  <si>
    <t>Heather Long</t>
  </si>
  <si>
    <t>Laura Ward</t>
  </si>
  <si>
    <t>Rosy Clements</t>
  </si>
  <si>
    <t>Jo  Swap</t>
  </si>
  <si>
    <t>natasha Sanderson</t>
  </si>
  <si>
    <t>Joanne Birkmyre</t>
  </si>
  <si>
    <t>Sharon Knight</t>
  </si>
  <si>
    <t>Julie Lewis-Clements</t>
  </si>
  <si>
    <t>Zingy Thetho</t>
  </si>
  <si>
    <t>Joanne Robinson</t>
  </si>
  <si>
    <t>F503</t>
  </si>
  <si>
    <t>Natalie Dawson</t>
  </si>
  <si>
    <t>Tracy Erridge</t>
  </si>
  <si>
    <t>Dionne Radloff</t>
  </si>
  <si>
    <t>Sally  Carr</t>
  </si>
  <si>
    <t>Juliet Bradley</t>
  </si>
  <si>
    <t>Kerry Kipling</t>
  </si>
  <si>
    <t>Suzannah Taylor</t>
  </si>
  <si>
    <t>Yan Wu</t>
  </si>
  <si>
    <t>Caroline Curtis</t>
  </si>
  <si>
    <t>Sally Mason</t>
  </si>
  <si>
    <t>Rachael Stephens</t>
  </si>
  <si>
    <t>Lisa Herbert</t>
  </si>
  <si>
    <t>Swati Patel</t>
  </si>
  <si>
    <t>Helen Sanderson</t>
  </si>
  <si>
    <t>Rachel Burgess</t>
  </si>
  <si>
    <t>Victoria Gibbs</t>
  </si>
  <si>
    <t>Belinda Holme</t>
  </si>
  <si>
    <t>Debra Richmond</t>
  </si>
  <si>
    <t>Ceri Cook</t>
  </si>
  <si>
    <t>Amanda Tondeur</t>
  </si>
  <si>
    <t>Juliet Fines</t>
  </si>
  <si>
    <t>Emma Davey</t>
  </si>
  <si>
    <t>Mandie Henderson</t>
  </si>
  <si>
    <t>Pam Matthews</t>
  </si>
  <si>
    <t>Fay Stevensova</t>
  </si>
  <si>
    <t>Michaela Mc,Illan</t>
  </si>
  <si>
    <t>Clair Viney</t>
  </si>
  <si>
    <t>Bethan Sutch</t>
  </si>
  <si>
    <t>Geraldine Moffat</t>
  </si>
  <si>
    <t>F551</t>
  </si>
  <si>
    <t>F552</t>
  </si>
  <si>
    <t>F553</t>
  </si>
  <si>
    <t>Helen Sida</t>
  </si>
  <si>
    <t>Carole Crathern</t>
  </si>
  <si>
    <t>Helen Bowman</t>
  </si>
  <si>
    <t>Susan Dixon</t>
  </si>
  <si>
    <t>Jackie Baxter</t>
  </si>
  <si>
    <t>Liz Lumber</t>
  </si>
  <si>
    <t>Fenella Maloney</t>
  </si>
  <si>
    <t>Brioni Allcorn</t>
  </si>
  <si>
    <t>Jackie Turner</t>
  </si>
  <si>
    <t>Sandra Speers</t>
  </si>
  <si>
    <t>Lorraine Diplock</t>
  </si>
  <si>
    <t>Julie Deakin</t>
  </si>
  <si>
    <t>Vanessa Harrold</t>
  </si>
  <si>
    <t xml:space="preserve">Debbie  Reed </t>
  </si>
  <si>
    <t>Penelope  Weyman</t>
  </si>
  <si>
    <t>Jo French</t>
  </si>
  <si>
    <t xml:space="preserve">Annabelle  Holford </t>
  </si>
  <si>
    <t>Lisa Murton</t>
  </si>
  <si>
    <t>Debbie Mcdermott</t>
  </si>
  <si>
    <t>Nicole Dyson</t>
  </si>
  <si>
    <t>Rachel Sadler</t>
  </si>
  <si>
    <t>Jacky White</t>
  </si>
  <si>
    <t>Lauren Ellis</t>
  </si>
  <si>
    <t>F603</t>
  </si>
  <si>
    <t>Sue Brumwell</t>
  </si>
  <si>
    <t>Ros Addison</t>
  </si>
  <si>
    <t>Yvonne Patrick</t>
  </si>
  <si>
    <t>Peri Cheal</t>
  </si>
  <si>
    <t>Christine Tait</t>
  </si>
  <si>
    <t>Carol Walters</t>
  </si>
  <si>
    <t>Simone Button</t>
  </si>
  <si>
    <t xml:space="preserve">Kathleen  Southall </t>
  </si>
  <si>
    <t>Anne Miners</t>
  </si>
  <si>
    <t>Sharon Wheeler</t>
  </si>
  <si>
    <t>Nicole Cunningham</t>
  </si>
  <si>
    <t>Anne Steinacher</t>
  </si>
  <si>
    <t>Eleanor Wigram</t>
  </si>
  <si>
    <t>Carol Cousins</t>
  </si>
  <si>
    <t>Angela Geoghegan</t>
  </si>
  <si>
    <t>Chris Sage</t>
  </si>
  <si>
    <t>Judith Carder</t>
  </si>
  <si>
    <t>F651</t>
  </si>
  <si>
    <t>F652</t>
  </si>
  <si>
    <t>F653</t>
  </si>
  <si>
    <t>Deborah Absalom</t>
  </si>
  <si>
    <t>Ann Eke</t>
  </si>
  <si>
    <t>Sarah Cooper</t>
  </si>
  <si>
    <t>Susan Drake</t>
  </si>
  <si>
    <t>F701</t>
  </si>
  <si>
    <t>F702</t>
  </si>
  <si>
    <t>F703</t>
  </si>
  <si>
    <t>Pam Hart</t>
  </si>
  <si>
    <t>Beryl Stewart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</si>
  <si>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</si>
  <si>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</si>
  <si>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</si>
  <si>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</si>
  <si>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</si>
  <si>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</si>
  <si>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</si>
  <si>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</si>
  <si>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</si>
  <si>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</si>
  <si>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</si>
  <si>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</si>
  <si>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</si>
  <si>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</si>
  <si>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</si>
  <si>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</si>
  <si>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</si>
  <si>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</si>
  <si>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</si>
  <si>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</si>
  <si>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</si>
  <si>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</si>
  <si>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 xml:space="preserve">ESSLXC Whitbread Hollow: 05-February-2023 </t>
  </si>
  <si>
    <t>Race 5 of 6</t>
  </si>
  <si>
    <t>ALL CLUBS: 18 TEAMS (note awards are based on table excluding non East Sussex Clubs)</t>
  </si>
  <si>
    <t>EAST SUSSEX CLUBS: 16 TEAMS (Only East Sussex Teams qualify for awards: awards are awarded as per this table)</t>
  </si>
  <si>
    <t>N/A</t>
  </si>
  <si>
    <t>Source rows Men</t>
  </si>
  <si>
    <t>Start Row men</t>
  </si>
  <si>
    <t>Source Rows Ladies</t>
  </si>
  <si>
    <t>Start Row Ladies</t>
  </si>
  <si>
    <t>AWARDS: SENIORS</t>
  </si>
  <si>
    <t>AwardsSeniorPreRacePrediction</t>
  </si>
  <si>
    <t xml:space="preserve">Results at time of presentation to check nothing changes from final notifications </t>
  </si>
  <si>
    <t>Ref Col</t>
  </si>
  <si>
    <t>Name</t>
  </si>
  <si>
    <t>Points</t>
  </si>
  <si>
    <t>Agree to prediction</t>
  </si>
  <si>
    <t>Possibles present not finished s/be 0</t>
  </si>
  <si>
    <t>First query: row</t>
  </si>
  <si>
    <t>First query: name</t>
  </si>
  <si>
    <t>First Query Club</t>
  </si>
  <si>
    <t>Prediction Match count 
s/be 1</t>
  </si>
  <si>
    <t>Movement</t>
  </si>
  <si>
    <t>Points pre final race</t>
  </si>
  <si>
    <t>No of races incl last race</t>
  </si>
  <si>
    <t>Change from pre race TRUE = SAME</t>
  </si>
  <si>
    <t>Prev race positions</t>
  </si>
  <si>
    <t>Pre race final race possibles</t>
  </si>
  <si>
    <t>LAST YEAR</t>
  </si>
  <si>
    <t>MEN OVERALL (NO AWARD FOR INFO ONLY)</t>
  </si>
  <si>
    <t>PETER WOODWARD</t>
  </si>
  <si>
    <t>JAMIE KEDDIE</t>
  </si>
  <si>
    <t>SHANE SNOW</t>
  </si>
  <si>
    <t>BTRI</t>
  </si>
  <si>
    <t>SENIOR MAN</t>
  </si>
  <si>
    <t>Jamie Kingdon, Ben Pepler, Euan  Baker</t>
  </si>
  <si>
    <t>Jamie Kingdon, George Stewart, Ben Pepler, Euan  Baker</t>
  </si>
  <si>
    <t>PATRICK MCMANUS</t>
  </si>
  <si>
    <t>MALE 35</t>
  </si>
  <si>
    <t>Peter  Woodward, Will Withecombe</t>
  </si>
  <si>
    <t>Peter  Woodward, Stuart Pelling, Will Withecombe</t>
  </si>
  <si>
    <t>MALE 40</t>
  </si>
  <si>
    <t>Paul Howard, Graeme Mcintosh</t>
  </si>
  <si>
    <t>DAN MARSHMAN</t>
  </si>
  <si>
    <t>Paul Howard, Graeme Mcintosh, Colin Tricker</t>
  </si>
  <si>
    <t>OLLY BLAYDEN</t>
  </si>
  <si>
    <t>Graeme Mcintosh, Colin Tricker</t>
  </si>
  <si>
    <t>BEN HODGSON</t>
  </si>
  <si>
    <t>MALE 45</t>
  </si>
  <si>
    <t>Jonathan Rafferty, Dean Taylor</t>
  </si>
  <si>
    <t>MARTIN BELL</t>
  </si>
  <si>
    <t>Jonathan Rafferty, Gordon Berry, Dean Taylor</t>
  </si>
  <si>
    <t>MICHAEL GREEN</t>
  </si>
  <si>
    <t>Gordon Berry, Carl Barton, Dean Taylor</t>
  </si>
  <si>
    <t>DEAN TAYLOR</t>
  </si>
  <si>
    <t>MALE 50</t>
  </si>
  <si>
    <t>DARREN BARZEE</t>
  </si>
  <si>
    <t>MICHAEL PAIN</t>
  </si>
  <si>
    <t>MALE 55</t>
  </si>
  <si>
    <t>Stewart Gregory, Jonathan Burrell</t>
  </si>
  <si>
    <t>JONATHAN BURRELL</t>
  </si>
  <si>
    <t>DAVE DUNSTALL</t>
  </si>
  <si>
    <t>PRS</t>
  </si>
  <si>
    <t>Jonathan Burrell, Chris Brandt</t>
  </si>
  <si>
    <t>MARTIN NOAKES</t>
  </si>
  <si>
    <t>MALE 60</t>
  </si>
  <si>
    <t>Steve Bolton  , Dave  Dunstall</t>
  </si>
  <si>
    <t>GRAHAM PURDYE</t>
  </si>
  <si>
    <t>Steve Bolton  , Chris Russell, Dave  Dunstall</t>
  </si>
  <si>
    <t>ANDY LEE</t>
  </si>
  <si>
    <t>Chris Russell, Kevin Blowers, Philip Visick, John Harding, Dave  Dunstall</t>
  </si>
  <si>
    <t>DAVID PRINCE-ILES</t>
  </si>
  <si>
    <t>MALE 65</t>
  </si>
  <si>
    <t>David Prince-Iles, Mike Thompson , Gerard Dummett, Michael Miller</t>
  </si>
  <si>
    <t>MIKE STOKES</t>
  </si>
  <si>
    <t>David Prince-Iles, Mike Thompson , Gerard Dummett, Bryan Tapsell, Michael Miller</t>
  </si>
  <si>
    <t>PETER BURFOOT</t>
  </si>
  <si>
    <t>PETER WEEKS</t>
  </si>
  <si>
    <t>MALE 70</t>
  </si>
  <si>
    <t>BOB HUGHES</t>
  </si>
  <si>
    <t>Bob Hughes, Peter Weeks</t>
  </si>
  <si>
    <t>TERRY WARD</t>
  </si>
  <si>
    <t>ALBERT KEMP</t>
  </si>
  <si>
    <t>Female</t>
  </si>
  <si>
    <t>FEMALE OVERALL (NO AWARD FOR INFO ONLY)</t>
  </si>
  <si>
    <t>ALISSA ELLIS</t>
  </si>
  <si>
    <t>SARAH UNDERWOOD</t>
  </si>
  <si>
    <t>SUE FRY</t>
  </si>
  <si>
    <t>SENIOR LADY</t>
  </si>
  <si>
    <t>Alison Moore, Grace Baker</t>
  </si>
  <si>
    <t>CLAIRE BURNHAM</t>
  </si>
  <si>
    <t>Alison Moore, Robyn Lumas, Grace Baker, Kirsty Mcdermott, Sophie Markwick</t>
  </si>
  <si>
    <t>HEATHER STEVENS</t>
  </si>
  <si>
    <t>Robyn Lumas, Laura Seaman, Grace Baker, Kirsty Mcdermott, Sophie Markwick, Claire Burnham</t>
  </si>
  <si>
    <t>CLAIRE THOMAS</t>
  </si>
  <si>
    <t>FEMALE 40</t>
  </si>
  <si>
    <t>Jenna Levett, Laura Gill, Anna Tolmachova</t>
  </si>
  <si>
    <t>FEMALE 35</t>
  </si>
  <si>
    <t>Amy Rodway, Emma Murphy</t>
  </si>
  <si>
    <t>Amy Rodway, Emma Murphy, Vicki Whitehorn</t>
  </si>
  <si>
    <t>LORNA WATTS</t>
  </si>
  <si>
    <t>Emma Murphy, Vicki Whitehorn</t>
  </si>
  <si>
    <t>FRANCESCA GARDNER</t>
  </si>
  <si>
    <t>FEMALE 45</t>
  </si>
  <si>
    <t>Helen  O 'Sullivan, Gill Wheeler, Andrea Harwood</t>
  </si>
  <si>
    <t>LISA GOLDSMITH</t>
  </si>
  <si>
    <t>Helen  O 'Sullivan, Gill Wheeler, Maria Smith, Andrea Harwood</t>
  </si>
  <si>
    <t>ANDREA HARWOOD</t>
  </si>
  <si>
    <t>FEMALE 50</t>
  </si>
  <si>
    <t>Natalie Dawson, Sue Fry</t>
  </si>
  <si>
    <t>Natalie Dawson, Imogen Burman-Mitchell, Tina Macenhill, Sue Fry</t>
  </si>
  <si>
    <t>ANNABEL PRESTON</t>
  </si>
  <si>
    <t>Imogen Burman-Mitchell, Tina Macenhill, Sue Fry</t>
  </si>
  <si>
    <t>AMANDA LINK</t>
  </si>
  <si>
    <t>FEMALE 55</t>
  </si>
  <si>
    <t>HELEN SIDA</t>
  </si>
  <si>
    <t>Caroline Wood, Helen Sida</t>
  </si>
  <si>
    <t>LIZ LUMBER</t>
  </si>
  <si>
    <t>JANE COLES</t>
  </si>
  <si>
    <t>FEMALE 60</t>
  </si>
  <si>
    <t>KARIN DIVALL</t>
  </si>
  <si>
    <t>FRANCES BURNHAM</t>
  </si>
  <si>
    <t>Karin  Divall, Frances Burnham</t>
  </si>
  <si>
    <t>JENNY HUGHES</t>
  </si>
  <si>
    <t>FEMALE 65</t>
  </si>
  <si>
    <t>ROS DAINTREE</t>
  </si>
  <si>
    <t>MARY AUSTIN-OLSEN</t>
  </si>
  <si>
    <t>CATHY BATE</t>
  </si>
  <si>
    <t>FEMALE 70</t>
  </si>
  <si>
    <t>Sarah Marzaioli, Val  Brockwell</t>
  </si>
  <si>
    <t>SARAH MARZAIOLI</t>
  </si>
  <si>
    <t>Sarah Marzaioli, Val  Brockwell, Sylvia Huggett</t>
  </si>
  <si>
    <t>YOCKIE RICHARDSON</t>
  </si>
  <si>
    <t>Val  Brockwell, Sylvia Huggett</t>
  </si>
  <si>
    <t>FRANCES DOE</t>
  </si>
  <si>
    <t>TEAM</t>
  </si>
  <si>
    <t>Joint</t>
  </si>
  <si>
    <t>ResultsJuniorBlock</t>
  </si>
  <si>
    <t>Race no</t>
  </si>
  <si>
    <t>ResultsJuniorBlock2</t>
  </si>
  <si>
    <t>U11B</t>
  </si>
  <si>
    <t>Jago Dinnage</t>
  </si>
  <si>
    <t>Henry Sully</t>
  </si>
  <si>
    <t>Noah Mayhew</t>
  </si>
  <si>
    <t>Ted (Theodore) Vallins</t>
  </si>
  <si>
    <t>Cobey Buckley</t>
  </si>
  <si>
    <t>Fox Andrews</t>
  </si>
  <si>
    <t>Charlie Davey</t>
  </si>
  <si>
    <t>Alexander Johnston</t>
  </si>
  <si>
    <t>Caleb  Buckley</t>
  </si>
  <si>
    <t>Benjamin Sims</t>
  </si>
  <si>
    <t>Burtie Woodward</t>
  </si>
  <si>
    <t>Sam Buckwell</t>
  </si>
  <si>
    <t>Finley Drew</t>
  </si>
  <si>
    <t>Albert Henham</t>
  </si>
  <si>
    <t>Charlie Woodward</t>
  </si>
  <si>
    <t>Hal Weeks</t>
  </si>
  <si>
    <t>U11G</t>
  </si>
  <si>
    <t>Ksenia Mccrae</t>
  </si>
  <si>
    <t>Bella Taylor</t>
  </si>
  <si>
    <t>Eva Harwood</t>
  </si>
  <si>
    <t>Grace Luford-Brown</t>
  </si>
  <si>
    <t>Freya Dyton</t>
  </si>
  <si>
    <t>Ivy  Craig</t>
  </si>
  <si>
    <t>Lottie Drake</t>
  </si>
  <si>
    <t>Mia Picco</t>
  </si>
  <si>
    <t>Hanna Williams</t>
  </si>
  <si>
    <t>Amelie Hutton</t>
  </si>
  <si>
    <t>Sophia Harper</t>
  </si>
  <si>
    <t>Izzy Morgan</t>
  </si>
  <si>
    <t>Lilly Corke</t>
  </si>
  <si>
    <t>Georgia  Lennard</t>
  </si>
  <si>
    <t>Evelyn Cornfore</t>
  </si>
  <si>
    <t>Alyssa Cornfore</t>
  </si>
  <si>
    <t>Eliza Weeks</t>
  </si>
  <si>
    <t>Elsie Nevett</t>
  </si>
  <si>
    <t>Phoebe Simms</t>
  </si>
  <si>
    <t>Elsie Harmer</t>
  </si>
  <si>
    <t>U13B</t>
  </si>
  <si>
    <t>Rafael Serrano</t>
  </si>
  <si>
    <t>Harry Cooper</t>
  </si>
  <si>
    <t>Louis Sanden</t>
  </si>
  <si>
    <t>U13G</t>
  </si>
  <si>
    <t>Evie Lennard</t>
  </si>
  <si>
    <t>Aurelia Dinnage</t>
  </si>
  <si>
    <t>Olivia  Henham</t>
  </si>
  <si>
    <t>Demelza Mccrae</t>
  </si>
  <si>
    <t>Elizabeth Stewart</t>
  </si>
  <si>
    <t>Eva Weeks</t>
  </si>
  <si>
    <t>Connie  Davis</t>
  </si>
  <si>
    <t>Ellen Gates</t>
  </si>
  <si>
    <t>Amy Hunneman</t>
  </si>
  <si>
    <t>U15B</t>
  </si>
  <si>
    <t>Connor Lynch</t>
  </si>
  <si>
    <t>Luca Picco</t>
  </si>
  <si>
    <t>Jacob Smith</t>
  </si>
  <si>
    <t>U15G</t>
  </si>
  <si>
    <t>Safia Beckett</t>
  </si>
  <si>
    <t>Tiggy Cooper</t>
  </si>
  <si>
    <t>Talia Davis</t>
  </si>
  <si>
    <t>Emily Carden</t>
  </si>
  <si>
    <t>Rebecca Anscombe</t>
  </si>
  <si>
    <t>U17B</t>
  </si>
  <si>
    <t>Jake Greenwood</t>
  </si>
  <si>
    <t xml:space="preserve">Dermot  O'Rourke 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</si>
  <si>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</si>
  <si>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</si>
  <si>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</si>
  <si>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</si>
  <si>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</si>
  <si>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</si>
  <si>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</si>
  <si>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</si>
  <si>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</si>
  <si>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</si>
  <si>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Hudson  Campbell</t>
  </si>
  <si>
    <t>Ashley Michelli</t>
  </si>
  <si>
    <t>Edward Frowde</t>
  </si>
  <si>
    <t>George Urban</t>
  </si>
  <si>
    <t>Andrew Jones</t>
  </si>
  <si>
    <t>-</t>
  </si>
  <si>
    <t>Jenson  Evans</t>
  </si>
  <si>
    <t>Rowan Mcteer</t>
  </si>
  <si>
    <t>Edward Fox</t>
  </si>
  <si>
    <t>U11G1</t>
  </si>
  <si>
    <t>U11G2</t>
  </si>
  <si>
    <t>U11G3</t>
  </si>
  <si>
    <t>Amelia Brown</t>
  </si>
  <si>
    <t>Nancy Cassidy</t>
  </si>
  <si>
    <t>Maisie Corke</t>
  </si>
  <si>
    <t>Elizabeth Frowde</t>
  </si>
  <si>
    <t>Jessica Patterson</t>
  </si>
  <si>
    <t>Beatrice Gribble</t>
  </si>
  <si>
    <t>Florence Joad</t>
  </si>
  <si>
    <t>Francessca Tarranat</t>
  </si>
  <si>
    <t>Katya Badham</t>
  </si>
  <si>
    <t>Tess Kedwards</t>
  </si>
  <si>
    <t>Ivy Buchanan</t>
  </si>
  <si>
    <t>Lottie Goodman</t>
  </si>
  <si>
    <t>Chloe Harding</t>
  </si>
  <si>
    <t>Tilly McIntyre</t>
  </si>
  <si>
    <t>Beatrix Taylor</t>
  </si>
  <si>
    <t>Jonah Messer</t>
  </si>
  <si>
    <t>U13B1</t>
  </si>
  <si>
    <t>U13B2</t>
  </si>
  <si>
    <t>U13B3</t>
  </si>
  <si>
    <t>Fin  Lumber - Fry</t>
  </si>
  <si>
    <t>Joshua Webster</t>
  </si>
  <si>
    <t>Charlie Harris</t>
  </si>
  <si>
    <t>Byron Roberts</t>
  </si>
  <si>
    <t>Arthur Munt</t>
  </si>
  <si>
    <t>Joe Tabassi-Gill</t>
  </si>
  <si>
    <t>U13G1</t>
  </si>
  <si>
    <t>U13G2</t>
  </si>
  <si>
    <t>U13G3</t>
  </si>
  <si>
    <t>Rosie Ferguson</t>
  </si>
  <si>
    <t>Rebecca Seymour</t>
  </si>
  <si>
    <t>Frankie Prime</t>
  </si>
  <si>
    <t>Holly Zorn</t>
  </si>
  <si>
    <t>Lilly Clements</t>
  </si>
  <si>
    <t>Georgina Gribble</t>
  </si>
  <si>
    <t>Layla Harmer</t>
  </si>
  <si>
    <t>Heidi  Smith</t>
  </si>
  <si>
    <t>U15B1</t>
  </si>
  <si>
    <t>U15B2</t>
  </si>
  <si>
    <t>U15B3</t>
  </si>
  <si>
    <t>Rafael Stanger</t>
  </si>
  <si>
    <t>James Smith</t>
  </si>
  <si>
    <t>Eddy Carr-Taylor</t>
  </si>
  <si>
    <t>U15G1</t>
  </si>
  <si>
    <t>U15G2</t>
  </si>
  <si>
    <t>U15G3</t>
  </si>
  <si>
    <t>U17B1</t>
  </si>
  <si>
    <t>U17B2</t>
  </si>
  <si>
    <t>U17B3</t>
  </si>
  <si>
    <t>Alex Curd</t>
  </si>
  <si>
    <t>U17G</t>
  </si>
  <si>
    <t>Source rows Junior</t>
  </si>
  <si>
    <t>Start Row Junior</t>
  </si>
  <si>
    <t>AWARDS: JUNIORS</t>
  </si>
  <si>
    <t>AwardsJniorPreRacePrediction</t>
  </si>
  <si>
    <t>Possibles present not finished</t>
  </si>
  <si>
    <t>Match count</t>
  </si>
  <si>
    <t>Change from pre race: TRUE = SAME</t>
  </si>
  <si>
    <t>UNDER 11 BOYS</t>
  </si>
  <si>
    <t>Jago Dinnage, Ted (Theodore) Vallins</t>
  </si>
  <si>
    <t>Oliver Goodman</t>
  </si>
  <si>
    <t>William Hampshire</t>
  </si>
  <si>
    <t>Ted (Theodore) Vallins, Cobey Buckley</t>
  </si>
  <si>
    <t>UNDER 11 GIRLS</t>
  </si>
  <si>
    <t>Grace Luford-Brown, Bella Taylor, Ksenia Mccrae, Eva Harwood</t>
  </si>
  <si>
    <t>Ksenia Mccrae had been missed off finish: discused with Brian Win and Roer Stone Eva to keep trophy and will get new trophy</t>
  </si>
  <si>
    <t>Grace Luford-Brown, Lottie Drake, Bella Taylor, Ksenia Mccrae, Eva Harwood</t>
  </si>
  <si>
    <t>Grace Luford-Brown, Lottie Drake, Bella Taylor, Freya Dyton, Mia Picco, Ksenia Mccrae, Eva Harwood</t>
  </si>
  <si>
    <t>UNDER 13 BOYS</t>
  </si>
  <si>
    <t>Fin Lumber- Fry</t>
  </si>
  <si>
    <t>Luke Draper</t>
  </si>
  <si>
    <t>UNDER 13 GIRLS</t>
  </si>
  <si>
    <t>Delilah Coppard</t>
  </si>
  <si>
    <t>Elizabeth Stewart, Demelza Mccrae</t>
  </si>
  <si>
    <t>Ella Smith</t>
  </si>
  <si>
    <t>UNDER 15 BOYS</t>
  </si>
  <si>
    <t>Connor Lynch, Luca Picco</t>
  </si>
  <si>
    <t>Finlay Goodman</t>
  </si>
  <si>
    <t>First East Sussex *</t>
  </si>
  <si>
    <t>Luca Picco, Jacob Smith</t>
  </si>
  <si>
    <t>Dermot O'Rourke</t>
  </si>
  <si>
    <t>UNDER 15 GIRLS</t>
  </si>
  <si>
    <t>Safia Beckett, Tiggy Cooper, Talia Davis</t>
  </si>
  <si>
    <t>Safia Beckett, Rebecca Anscombe, Tiggy Cooper, Talia Davis</t>
  </si>
  <si>
    <t>Annabelle Souter</t>
  </si>
  <si>
    <t>Safia Beckett, Rebecca Anscombe, Tiggy Cooper, Talia Davis, Emily Carden</t>
  </si>
  <si>
    <t>Kalie Allen</t>
  </si>
  <si>
    <t>UNDER 17 BOYS</t>
  </si>
  <si>
    <t>Dermot  O'Rourke , Jake Greenwood</t>
  </si>
  <si>
    <t>Charlie Wright</t>
  </si>
  <si>
    <t>No match</t>
  </si>
  <si>
    <t>Jake Greenwood, Alex Curd</t>
  </si>
  <si>
    <t>UNDER 17 GIRLS</t>
  </si>
  <si>
    <t>U17G1</t>
  </si>
  <si>
    <t>No qualifing runner</t>
  </si>
  <si>
    <t>Ella Ayden</t>
  </si>
  <si>
    <t>U17G2</t>
  </si>
  <si>
    <t>Millie Clisby</t>
  </si>
  <si>
    <t>U17G3</t>
  </si>
  <si>
    <t>* Where a non East Sussex Runner is first in a category an additional award</t>
  </si>
  <si>
    <t>will be given to the first East Sussex Runner</t>
  </si>
  <si>
    <t xml:space="preserve">ESSLXC PETT - 12 MARCH 2023 - SENIORS </t>
  </si>
  <si>
    <t xml:space="preserve">ESSLXC 2022/23 MEN AFTER 6 RACES </t>
  </si>
  <si>
    <t xml:space="preserve">ESSLXC 2022/23 WOMEN AFTER 6 RACES </t>
  </si>
  <si>
    <t xml:space="preserve">ESSLXC Pett: 12-March-2023 </t>
  </si>
  <si>
    <t>Blackcap</t>
  </si>
  <si>
    <t>Snape Wood</t>
  </si>
  <si>
    <t>Newplace Park</t>
  </si>
  <si>
    <t>Warren Hill</t>
  </si>
  <si>
    <t>Whitbread Hollow</t>
  </si>
  <si>
    <t>Pett</t>
  </si>
  <si>
    <t>Pett 12-Mar-2023</t>
  </si>
  <si>
    <t xml:space="preserve">ESSCCL Race 6: PETT - 12 MARCH 2023 - JUNIORS </t>
  </si>
  <si>
    <t>ESSLXC 2022/23 JUNIORS</t>
  </si>
  <si>
    <t>No Match</t>
  </si>
  <si>
    <t>Y</t>
  </si>
  <si>
    <t>N</t>
  </si>
  <si>
    <t>Brighton Tri Club</t>
  </si>
  <si>
    <t>Eastbourne Rovers and Team Bodyworks</t>
  </si>
  <si>
    <t>Hastings Runners and Hastings AC</t>
  </si>
  <si>
    <t>Heathfield Road Runners and Uckfield Runners</t>
  </si>
  <si>
    <t>Polegate Plodders, Seafront Shufflers and Seaford Striders</t>
  </si>
  <si>
    <t>Resolved</t>
  </si>
  <si>
    <t>Query O/S</t>
  </si>
  <si>
    <t>OK</t>
  </si>
  <si>
    <t>Race 6 of 6</t>
  </si>
</sst>
</file>

<file path=xl/styles.xml><?xml version="1.0" encoding="utf-8"?>
<styleSheet xmlns="http://schemas.openxmlformats.org/spreadsheetml/2006/main">
  <numFmts count="9">
    <numFmt numFmtId="43" formatCode="_(* #,##0.00_);_(* \(#,##0.00\);_(* &quot;-&quot;??_);_(@_)"/>
    <numFmt numFmtId="164" formatCode="_-* #,##0_-;\-* #,##0_-;_-* &quot;-&quot;??_-;_-@_-"/>
    <numFmt numFmtId="165" formatCode="#,##0_);\(#,##0\);\-_)"/>
    <numFmt numFmtId="166" formatCode="[h]:mm:ss;;\-_)"/>
    <numFmt numFmtId="167" formatCode="###0_);\(###0\);\-_)"/>
    <numFmt numFmtId="168" formatCode="&quot;Race &quot;#"/>
    <numFmt numFmtId="169" formatCode="0.000"/>
    <numFmt numFmtId="170" formatCode="#,##0_);\(#,##0\);0_)"/>
    <numFmt numFmtId="171" formatCode="#,##0.00_);\(#,##0.00\);0.00_)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  <font>
      <b/>
      <sz val="10"/>
      <color rgb="FFFFC000"/>
      <name val="Arial"/>
      <family val="2"/>
    </font>
    <font>
      <sz val="10"/>
      <color theme="0" tint="-0.34998626667073579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34998626667073579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172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9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1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10" fillId="0" borderId="0" xfId="1" applyNumberFormat="1" applyFont="1"/>
    <xf numFmtId="0" fontId="3" fillId="4" borderId="10" xfId="1" applyFill="1" applyBorder="1" applyAlignment="1">
      <alignment horizontal="center"/>
    </xf>
    <xf numFmtId="165" fontId="11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12" fillId="5" borderId="11" xfId="1" applyFont="1" applyFill="1" applyBorder="1"/>
    <xf numFmtId="165" fontId="4" fillId="0" borderId="12" xfId="1" applyNumberFormat="1" applyFont="1" applyFill="1" applyBorder="1"/>
    <xf numFmtId="165" fontId="4" fillId="2" borderId="13" xfId="1" applyNumberFormat="1" applyFont="1" applyFill="1" applyBorder="1"/>
    <xf numFmtId="0" fontId="9" fillId="3" borderId="0" xfId="1" applyFont="1" applyFill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7" fillId="3" borderId="0" xfId="1" applyFont="1" applyFill="1"/>
    <xf numFmtId="0" fontId="15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7" fillId="4" borderId="10" xfId="1" applyNumberFormat="1" applyFont="1" applyFill="1" applyBorder="1"/>
    <xf numFmtId="167" fontId="3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7" fontId="3" fillId="0" borderId="0" xfId="1" applyNumberFormat="1" applyAlignment="1">
      <alignment horizontal="center"/>
    </xf>
    <xf numFmtId="165" fontId="3" fillId="4" borderId="10" xfId="1" applyNumberFormat="1" applyFont="1" applyFill="1" applyBorder="1"/>
    <xf numFmtId="1" fontId="16" fillId="0" borderId="0" xfId="1" applyNumberFormat="1" applyFont="1" applyAlignment="1">
      <alignment horizontal="center"/>
    </xf>
    <xf numFmtId="167" fontId="3" fillId="0" borderId="0" xfId="1" applyNumberFormat="1"/>
    <xf numFmtId="0" fontId="2" fillId="0" borderId="0" xfId="1" applyFont="1" applyAlignment="1">
      <alignment horizontal="center"/>
    </xf>
    <xf numFmtId="165" fontId="3" fillId="4" borderId="10" xfId="1" applyNumberFormat="1" applyFill="1" applyBorder="1" applyAlignment="1">
      <alignment horizontal="center"/>
    </xf>
    <xf numFmtId="168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7" fillId="0" borderId="0" xfId="1" applyFont="1"/>
    <xf numFmtId="0" fontId="3" fillId="6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5" fontId="4" fillId="2" borderId="15" xfId="2" applyNumberFormat="1" applyFont="1" applyFill="1" applyBorder="1"/>
    <xf numFmtId="164" fontId="12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165" fontId="7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69" fontId="3" fillId="0" borderId="17" xfId="1" applyNumberFormat="1" applyFont="1" applyBorder="1"/>
    <xf numFmtId="169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7" xfId="1" applyNumberFormat="1" applyBorder="1"/>
    <xf numFmtId="165" fontId="3" fillId="2" borderId="18" xfId="2" applyNumberFormat="1" applyFont="1" applyFill="1" applyBorder="1"/>
    <xf numFmtId="165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24" fillId="0" borderId="0" xfId="1" applyFont="1"/>
    <xf numFmtId="0" fontId="20" fillId="0" borderId="0" xfId="1" applyFont="1"/>
    <xf numFmtId="0" fontId="3" fillId="0" borderId="0" xfId="1" applyFont="1" applyAlignment="1">
      <alignment wrapText="1"/>
    </xf>
    <xf numFmtId="0" fontId="7" fillId="0" borderId="1" xfId="1" applyFont="1" applyBorder="1"/>
    <xf numFmtId="0" fontId="7" fillId="0" borderId="0" xfId="1" applyFont="1" applyBorder="1"/>
    <xf numFmtId="0" fontId="25" fillId="0" borderId="0" xfId="1" applyFont="1"/>
    <xf numFmtId="0" fontId="26" fillId="0" borderId="1" xfId="1" applyFont="1" applyBorder="1"/>
    <xf numFmtId="170" fontId="3" fillId="0" borderId="1" xfId="1" applyNumberFormat="1" applyBorder="1"/>
    <xf numFmtId="170" fontId="20" fillId="0" borderId="0" xfId="1" applyNumberFormat="1" applyFont="1" applyBorder="1" applyAlignment="1">
      <alignment horizontal="center"/>
    </xf>
    <xf numFmtId="170" fontId="20" fillId="7" borderId="0" xfId="1" applyNumberFormat="1" applyFont="1" applyFill="1" applyBorder="1" applyAlignment="1">
      <alignment horizontal="center"/>
    </xf>
    <xf numFmtId="170" fontId="3" fillId="0" borderId="0" xfId="1" applyNumberFormat="1" applyFont="1" applyBorder="1" applyAlignment="1">
      <alignment horizontal="center"/>
    </xf>
    <xf numFmtId="170" fontId="3" fillId="0" borderId="0" xfId="1" applyNumberFormat="1" applyFont="1" applyBorder="1"/>
    <xf numFmtId="170" fontId="3" fillId="0" borderId="0" xfId="1" applyNumberFormat="1" applyFont="1"/>
    <xf numFmtId="170" fontId="25" fillId="0" borderId="0" xfId="1" applyNumberFormat="1" applyFont="1"/>
    <xf numFmtId="0" fontId="27" fillId="0" borderId="1" xfId="1" applyFont="1" applyBorder="1"/>
    <xf numFmtId="170" fontId="27" fillId="0" borderId="1" xfId="1" applyNumberFormat="1" applyFont="1" applyBorder="1"/>
    <xf numFmtId="0" fontId="25" fillId="0" borderId="1" xfId="1" applyFont="1" applyBorder="1"/>
    <xf numFmtId="170" fontId="25" fillId="0" borderId="1" xfId="1" applyNumberFormat="1" applyFont="1" applyBorder="1"/>
    <xf numFmtId="170" fontId="3" fillId="0" borderId="0" xfId="1" applyNumberFormat="1"/>
    <xf numFmtId="170" fontId="3" fillId="0" borderId="0" xfId="1" applyNumberFormat="1" applyAlignment="1">
      <alignment horizontal="center"/>
    </xf>
    <xf numFmtId="0" fontId="27" fillId="0" borderId="0" xfId="1" applyFont="1"/>
    <xf numFmtId="170" fontId="27" fillId="0" borderId="0" xfId="1" applyNumberFormat="1" applyFont="1"/>
    <xf numFmtId="170" fontId="7" fillId="0" borderId="1" xfId="1" applyNumberFormat="1" applyFont="1" applyBorder="1"/>
    <xf numFmtId="170" fontId="7" fillId="0" borderId="0" xfId="1" applyNumberFormat="1" applyFont="1" applyBorder="1"/>
    <xf numFmtId="170" fontId="7" fillId="0" borderId="0" xfId="1" applyNumberFormat="1" applyFont="1" applyBorder="1" applyAlignment="1">
      <alignment horizontal="center"/>
    </xf>
    <xf numFmtId="170" fontId="28" fillId="0" borderId="0" xfId="1" applyNumberFormat="1" applyFont="1"/>
    <xf numFmtId="170" fontId="26" fillId="0" borderId="1" xfId="1" applyNumberFormat="1" applyFont="1" applyBorder="1"/>
    <xf numFmtId="0" fontId="28" fillId="0" borderId="1" xfId="1" applyFont="1" applyBorder="1"/>
    <xf numFmtId="170" fontId="28" fillId="0" borderId="1" xfId="1" applyNumberFormat="1" applyFont="1" applyBorder="1"/>
    <xf numFmtId="0" fontId="29" fillId="0" borderId="1" xfId="1" applyFont="1" applyBorder="1"/>
    <xf numFmtId="0" fontId="29" fillId="0" borderId="1" xfId="1" applyFont="1" applyBorder="1" applyAlignment="1">
      <alignment horizontal="center"/>
    </xf>
    <xf numFmtId="165" fontId="29" fillId="0" borderId="1" xfId="1" applyNumberFormat="1" applyFont="1" applyBorder="1"/>
    <xf numFmtId="165" fontId="30" fillId="0" borderId="0" xfId="1" applyNumberFormat="1" applyFont="1" applyBorder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165" fontId="10" fillId="0" borderId="0" xfId="1" applyNumberFormat="1" applyFont="1" applyBorder="1" applyAlignment="1">
      <alignment horizontal="left"/>
    </xf>
    <xf numFmtId="170" fontId="10" fillId="0" borderId="0" xfId="1" applyNumberFormat="1" applyFont="1" applyAlignment="1">
      <alignment horizontal="center"/>
    </xf>
    <xf numFmtId="170" fontId="10" fillId="0" borderId="0" xfId="1" applyNumberFormat="1" applyFont="1"/>
    <xf numFmtId="0" fontId="25" fillId="0" borderId="0" xfId="8" applyFont="1"/>
    <xf numFmtId="0" fontId="27" fillId="0" borderId="1" xfId="8" applyFont="1" applyBorder="1"/>
    <xf numFmtId="0" fontId="3" fillId="0" borderId="17" xfId="1" applyBorder="1"/>
    <xf numFmtId="0" fontId="29" fillId="0" borderId="17" xfId="1" applyFont="1" applyBorder="1"/>
    <xf numFmtId="170" fontId="29" fillId="0" borderId="17" xfId="1" applyNumberFormat="1" applyFont="1" applyBorder="1"/>
    <xf numFmtId="170" fontId="29" fillId="0" borderId="0" xfId="1" applyNumberFormat="1" applyFont="1" applyBorder="1"/>
    <xf numFmtId="170" fontId="29" fillId="0" borderId="0" xfId="1" applyNumberFormat="1" applyFont="1" applyBorder="1" applyAlignment="1">
      <alignment horizontal="center"/>
    </xf>
    <xf numFmtId="0" fontId="27" fillId="0" borderId="17" xfId="1" applyFont="1" applyBorder="1"/>
    <xf numFmtId="170" fontId="27" fillId="0" borderId="17" xfId="1" applyNumberFormat="1" applyFont="1" applyBorder="1"/>
    <xf numFmtId="170" fontId="29" fillId="0" borderId="1" xfId="1" applyNumberFormat="1" applyFont="1" applyBorder="1"/>
    <xf numFmtId="171" fontId="29" fillId="0" borderId="0" xfId="1" applyNumberFormat="1" applyFont="1" applyBorder="1"/>
    <xf numFmtId="171" fontId="29" fillId="0" borderId="0" xfId="1" applyNumberFormat="1" applyFont="1" applyBorder="1" applyAlignment="1">
      <alignment horizontal="center"/>
    </xf>
    <xf numFmtId="170" fontId="27" fillId="0" borderId="1" xfId="8" applyNumberFormat="1" applyFont="1" applyBorder="1"/>
    <xf numFmtId="0" fontId="14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8" applyNumberFormat="1" applyBorder="1"/>
    <xf numFmtId="164" fontId="3" fillId="0" borderId="22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3" fillId="0" borderId="0" xfId="1" applyFont="1"/>
    <xf numFmtId="15" fontId="13" fillId="0" borderId="0" xfId="1" applyNumberFormat="1" applyFont="1"/>
    <xf numFmtId="0" fontId="10" fillId="2" borderId="8" xfId="1" applyFont="1" applyFill="1" applyBorder="1"/>
    <xf numFmtId="165" fontId="15" fillId="0" borderId="0" xfId="1" applyNumberFormat="1" applyFont="1" applyAlignment="1">
      <alignment horizontal="center" wrapText="1"/>
    </xf>
    <xf numFmtId="165" fontId="12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0" fillId="0" borderId="0" xfId="3" applyNumberFormat="1" applyFont="1" applyAlignment="1">
      <alignment horizontal="center"/>
    </xf>
    <xf numFmtId="0" fontId="3" fillId="4" borderId="0" xfId="1" applyFill="1" applyBorder="1" applyAlignment="1">
      <alignment horizontal="center"/>
    </xf>
    <xf numFmtId="165" fontId="11" fillId="4" borderId="0" xfId="1" applyNumberFormat="1" applyFont="1" applyFill="1" applyBorder="1" applyAlignment="1">
      <alignment horizontal="right"/>
    </xf>
    <xf numFmtId="0" fontId="3" fillId="0" borderId="0" xfId="1" applyBorder="1"/>
    <xf numFmtId="165" fontId="0" fillId="0" borderId="0" xfId="3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29" fillId="0" borderId="0" xfId="1" applyFont="1" applyBorder="1"/>
  </cellXfs>
  <cellStyles count="26">
    <cellStyle name="Comma 2" xfId="2"/>
    <cellStyle name="Comma 2 2" xfId="3"/>
    <cellStyle name="Comma 2 3" xfId="4"/>
    <cellStyle name="Comma 2 4" xfId="5"/>
    <cellStyle name="Comma 3" xfId="6"/>
    <cellStyle name="Comma 4" xfId="7"/>
    <cellStyle name="Normal" xfId="0" builtinId="0"/>
    <cellStyle name="Normal 2" xfId="1"/>
    <cellStyle name="Normal 2 2" xfId="8"/>
    <cellStyle name="Normal 2 3" xfId="9"/>
    <cellStyle name="Normal 2 4" xfId="10"/>
    <cellStyle name="Normal 3" xfId="11"/>
    <cellStyle name="Normal 4" xfId="12"/>
    <cellStyle name="Normal 4 2" xfId="13"/>
    <cellStyle name="Normal 4 2 2" xfId="14"/>
    <cellStyle name="Normal 4 2 2 2" xfId="15"/>
    <cellStyle name="Normal 4 2 3" xfId="16"/>
    <cellStyle name="Normal 4 3" xfId="17"/>
    <cellStyle name="Normal 4 3 2" xfId="18"/>
    <cellStyle name="Normal 4 4" xfId="19"/>
    <cellStyle name="Normal 4 5" xfId="20"/>
    <cellStyle name="Normal 5" xfId="21"/>
    <cellStyle name="Normal 6" xfId="22"/>
    <cellStyle name="Normal 6 2" xfId="23"/>
    <cellStyle name="Normal 7" xfId="24"/>
    <cellStyle name="Normal 8" xfId="25"/>
  </cellStyles>
  <dxfs count="29"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FF000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theme="9" tint="-0.24994659260841701"/>
      </font>
    </dxf>
    <dxf>
      <font>
        <color theme="9" tint="-0.24994659260841701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277"/>
  <sheetViews>
    <sheetView topLeftCell="A239" workbookViewId="0">
      <selection activeCell="D278" sqref="D278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276</v>
      </c>
    </row>
    <row r="2" spans="1:11" ht="15.75" hidden="1" outlineLevel="1" thickBot="1">
      <c r="A2" s="1" t="s">
        <v>1</v>
      </c>
      <c r="C2" s="5">
        <v>277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267</v>
      </c>
      <c r="B4" s="12" t="s">
        <v>3</v>
      </c>
      <c r="C4" s="12" t="s">
        <v>4</v>
      </c>
      <c r="D4" s="12">
        <v>267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1272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221</v>
      </c>
      <c r="C8" s="24">
        <v>1.9884259259259258E-2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>
        <v>300</v>
      </c>
      <c r="J8" s="25" t="s">
        <v>21</v>
      </c>
      <c r="K8" s="25">
        <v>1</v>
      </c>
    </row>
    <row r="9" spans="1:11">
      <c r="A9" s="2">
        <v>2</v>
      </c>
      <c r="B9" s="2">
        <v>991</v>
      </c>
      <c r="C9" s="24">
        <v>1.9930555555555556E-2</v>
      </c>
      <c r="D9" s="25" t="s">
        <v>22</v>
      </c>
      <c r="E9" s="19" t="s">
        <v>23</v>
      </c>
      <c r="F9" s="25" t="s">
        <v>24</v>
      </c>
      <c r="G9" s="25" t="s">
        <v>25</v>
      </c>
      <c r="H9" s="25" t="s">
        <v>20</v>
      </c>
      <c r="I9" s="25">
        <v>299</v>
      </c>
      <c r="J9" s="25" t="s">
        <v>21</v>
      </c>
      <c r="K9" s="25">
        <v>2</v>
      </c>
    </row>
    <row r="10" spans="1:11">
      <c r="A10" s="2">
        <v>3</v>
      </c>
      <c r="B10" s="2">
        <v>970</v>
      </c>
      <c r="C10" s="24">
        <v>2.0185185185185184E-2</v>
      </c>
      <c r="D10" s="25" t="s">
        <v>26</v>
      </c>
      <c r="E10" s="19" t="s">
        <v>27</v>
      </c>
      <c r="F10" s="25" t="s">
        <v>28</v>
      </c>
      <c r="G10" s="25" t="s">
        <v>28</v>
      </c>
      <c r="H10" s="25" t="s">
        <v>29</v>
      </c>
      <c r="I10" s="25">
        <v>298</v>
      </c>
      <c r="J10" s="25" t="s">
        <v>30</v>
      </c>
      <c r="K10" s="25">
        <v>3</v>
      </c>
    </row>
    <row r="11" spans="1:11">
      <c r="A11" s="2">
        <v>4</v>
      </c>
      <c r="B11" s="2">
        <v>207</v>
      </c>
      <c r="C11" s="24">
        <v>2.0208333333333335E-2</v>
      </c>
      <c r="D11" s="25" t="s">
        <v>31</v>
      </c>
      <c r="E11" s="19" t="s">
        <v>32</v>
      </c>
      <c r="F11" s="25" t="s">
        <v>33</v>
      </c>
      <c r="G11" s="25" t="s">
        <v>33</v>
      </c>
      <c r="H11" s="25" t="s">
        <v>29</v>
      </c>
      <c r="I11" s="25">
        <v>297</v>
      </c>
      <c r="J11" s="25" t="s">
        <v>30</v>
      </c>
      <c r="K11" s="25">
        <v>4</v>
      </c>
    </row>
    <row r="12" spans="1:11">
      <c r="A12" s="2">
        <v>5</v>
      </c>
      <c r="B12" s="2">
        <v>379</v>
      </c>
      <c r="C12" s="24">
        <v>2.0219907407407409E-2</v>
      </c>
      <c r="D12" s="25" t="s">
        <v>34</v>
      </c>
      <c r="E12" s="19" t="s">
        <v>35</v>
      </c>
      <c r="F12" s="25" t="s">
        <v>36</v>
      </c>
      <c r="G12" s="25" t="s">
        <v>36</v>
      </c>
      <c r="H12" s="25" t="s">
        <v>37</v>
      </c>
      <c r="I12" s="25">
        <v>296</v>
      </c>
      <c r="J12" s="25" t="s">
        <v>21</v>
      </c>
      <c r="K12" s="25">
        <v>5</v>
      </c>
    </row>
    <row r="13" spans="1:11">
      <c r="A13" s="2">
        <v>6</v>
      </c>
      <c r="B13" s="2">
        <v>965</v>
      </c>
      <c r="C13" s="24">
        <v>2.0370370370370369E-2</v>
      </c>
      <c r="D13" s="25" t="s">
        <v>38</v>
      </c>
      <c r="E13" s="19" t="s">
        <v>39</v>
      </c>
      <c r="F13" s="25" t="s">
        <v>40</v>
      </c>
      <c r="G13" s="25" t="s">
        <v>40</v>
      </c>
      <c r="H13" s="25" t="s">
        <v>20</v>
      </c>
      <c r="I13" s="25">
        <v>295</v>
      </c>
      <c r="J13" s="25" t="s">
        <v>21</v>
      </c>
      <c r="K13" s="25">
        <v>6</v>
      </c>
    </row>
    <row r="14" spans="1:11">
      <c r="A14" s="2">
        <v>7</v>
      </c>
      <c r="B14" s="2">
        <v>137</v>
      </c>
      <c r="C14" s="24">
        <v>2.0520833333333332E-2</v>
      </c>
      <c r="D14" s="25" t="s">
        <v>41</v>
      </c>
      <c r="E14" s="19" t="s">
        <v>42</v>
      </c>
      <c r="F14" s="25" t="s">
        <v>43</v>
      </c>
      <c r="G14" s="25" t="s">
        <v>44</v>
      </c>
      <c r="H14" s="25" t="s">
        <v>29</v>
      </c>
      <c r="I14" s="25">
        <v>294</v>
      </c>
      <c r="J14" s="25" t="s">
        <v>30</v>
      </c>
      <c r="K14" s="25">
        <v>7</v>
      </c>
    </row>
    <row r="15" spans="1:11">
      <c r="A15" s="2">
        <v>8</v>
      </c>
      <c r="B15" s="2">
        <v>415</v>
      </c>
      <c r="C15" s="24">
        <v>2.0601851851851854E-2</v>
      </c>
      <c r="D15" s="25" t="s">
        <v>45</v>
      </c>
      <c r="E15" s="19" t="s">
        <v>46</v>
      </c>
      <c r="F15" s="25" t="s">
        <v>47</v>
      </c>
      <c r="G15" s="25" t="s">
        <v>44</v>
      </c>
      <c r="H15" s="25" t="s">
        <v>37</v>
      </c>
      <c r="I15" s="25">
        <v>293</v>
      </c>
      <c r="J15" s="25" t="s">
        <v>21</v>
      </c>
      <c r="K15" s="25">
        <v>8</v>
      </c>
    </row>
    <row r="16" spans="1:11">
      <c r="A16" s="2">
        <v>9</v>
      </c>
      <c r="B16" s="2">
        <v>518</v>
      </c>
      <c r="C16" s="24">
        <v>2.0648148148148148E-2</v>
      </c>
      <c r="D16" s="25" t="s">
        <v>48</v>
      </c>
      <c r="E16" s="19" t="s">
        <v>49</v>
      </c>
      <c r="F16" s="25" t="s">
        <v>50</v>
      </c>
      <c r="G16" s="25" t="s">
        <v>25</v>
      </c>
      <c r="H16" s="25" t="s">
        <v>37</v>
      </c>
      <c r="I16" s="25">
        <v>292</v>
      </c>
      <c r="J16" s="25" t="s">
        <v>51</v>
      </c>
      <c r="K16" s="25">
        <v>9</v>
      </c>
    </row>
    <row r="17" spans="1:11">
      <c r="A17" s="2">
        <v>10</v>
      </c>
      <c r="B17" s="2">
        <v>373</v>
      </c>
      <c r="C17" s="24">
        <v>2.0682870370370372E-2</v>
      </c>
      <c r="D17" s="25" t="s">
        <v>52</v>
      </c>
      <c r="E17" s="19" t="s">
        <v>35</v>
      </c>
      <c r="F17" s="25" t="s">
        <v>36</v>
      </c>
      <c r="G17" s="25" t="s">
        <v>36</v>
      </c>
      <c r="H17" s="25" t="s">
        <v>29</v>
      </c>
      <c r="I17" s="25">
        <v>291</v>
      </c>
      <c r="J17" s="25" t="s">
        <v>30</v>
      </c>
      <c r="K17" s="25">
        <v>10</v>
      </c>
    </row>
    <row r="18" spans="1:11">
      <c r="A18" s="2">
        <v>11</v>
      </c>
      <c r="B18" s="2">
        <v>371</v>
      </c>
      <c r="C18" s="24">
        <v>2.1250000000000002E-2</v>
      </c>
      <c r="D18" s="25" t="s">
        <v>53</v>
      </c>
      <c r="E18" s="19" t="s">
        <v>35</v>
      </c>
      <c r="F18" s="25" t="s">
        <v>36</v>
      </c>
      <c r="G18" s="25" t="s">
        <v>36</v>
      </c>
      <c r="H18" s="25" t="s">
        <v>54</v>
      </c>
      <c r="I18" s="25">
        <v>290</v>
      </c>
      <c r="J18" s="25" t="s">
        <v>55</v>
      </c>
      <c r="K18" s="25">
        <v>11</v>
      </c>
    </row>
    <row r="19" spans="1:11">
      <c r="A19" s="2">
        <v>12</v>
      </c>
      <c r="B19" s="2">
        <v>469</v>
      </c>
      <c r="C19" s="24">
        <v>2.1944444444444447E-2</v>
      </c>
      <c r="D19" s="25" t="s">
        <v>56</v>
      </c>
      <c r="E19" s="19" t="s">
        <v>57</v>
      </c>
      <c r="F19" s="25" t="s">
        <v>24</v>
      </c>
      <c r="G19" s="25" t="s">
        <v>25</v>
      </c>
      <c r="H19" s="25" t="s">
        <v>58</v>
      </c>
      <c r="I19" s="25">
        <v>200</v>
      </c>
      <c r="J19" s="25" t="s">
        <v>59</v>
      </c>
      <c r="K19" s="25">
        <v>12</v>
      </c>
    </row>
    <row r="20" spans="1:11">
      <c r="A20" s="2">
        <v>13</v>
      </c>
      <c r="B20" s="2">
        <v>468</v>
      </c>
      <c r="C20" s="24">
        <v>2.1956018518518517E-2</v>
      </c>
      <c r="D20" s="25" t="s">
        <v>60</v>
      </c>
      <c r="E20" s="19" t="s">
        <v>57</v>
      </c>
      <c r="F20" s="25" t="s">
        <v>24</v>
      </c>
      <c r="G20" s="25" t="s">
        <v>25</v>
      </c>
      <c r="H20" s="25" t="s">
        <v>37</v>
      </c>
      <c r="I20" s="25">
        <v>289</v>
      </c>
      <c r="J20" s="25" t="s">
        <v>61</v>
      </c>
      <c r="K20" s="25">
        <v>13</v>
      </c>
    </row>
    <row r="21" spans="1:11">
      <c r="A21" s="2">
        <v>14</v>
      </c>
      <c r="B21" s="2">
        <v>979</v>
      </c>
      <c r="C21" s="24">
        <v>2.1990740740740741E-2</v>
      </c>
      <c r="D21" s="25" t="s">
        <v>62</v>
      </c>
      <c r="E21" s="19" t="s">
        <v>27</v>
      </c>
      <c r="F21" s="25" t="s">
        <v>28</v>
      </c>
      <c r="G21" s="25" t="s">
        <v>28</v>
      </c>
      <c r="H21" s="25" t="s">
        <v>37</v>
      </c>
      <c r="I21" s="25">
        <v>288</v>
      </c>
      <c r="J21" s="25" t="s">
        <v>21</v>
      </c>
      <c r="K21" s="25">
        <v>14</v>
      </c>
    </row>
    <row r="22" spans="1:11">
      <c r="A22" s="2">
        <v>15</v>
      </c>
      <c r="B22" s="2">
        <v>109</v>
      </c>
      <c r="C22" s="24">
        <v>2.2141203703703705E-2</v>
      </c>
      <c r="D22" s="25" t="s">
        <v>63</v>
      </c>
      <c r="E22" s="19" t="s">
        <v>64</v>
      </c>
      <c r="F22" s="25" t="s">
        <v>65</v>
      </c>
      <c r="G22" s="25" t="s">
        <v>66</v>
      </c>
      <c r="H22" s="25" t="s">
        <v>20</v>
      </c>
      <c r="I22" s="25">
        <v>287</v>
      </c>
      <c r="J22" s="25" t="s">
        <v>21</v>
      </c>
      <c r="K22" s="25">
        <v>15</v>
      </c>
    </row>
    <row r="23" spans="1:11">
      <c r="A23" s="2">
        <v>16</v>
      </c>
      <c r="B23" s="2">
        <v>107</v>
      </c>
      <c r="C23" s="24">
        <v>2.2210648148148149E-2</v>
      </c>
      <c r="D23" s="25" t="s">
        <v>67</v>
      </c>
      <c r="E23" s="19" t="s">
        <v>64</v>
      </c>
      <c r="F23" s="25" t="s">
        <v>65</v>
      </c>
      <c r="G23" s="25" t="s">
        <v>66</v>
      </c>
      <c r="H23" s="25" t="s">
        <v>68</v>
      </c>
      <c r="I23" s="25">
        <v>286</v>
      </c>
      <c r="J23" s="25" t="s">
        <v>69</v>
      </c>
      <c r="K23" s="25">
        <v>16</v>
      </c>
    </row>
    <row r="24" spans="1:11">
      <c r="A24" s="2">
        <v>17</v>
      </c>
      <c r="B24" s="2">
        <v>363</v>
      </c>
      <c r="C24" s="24">
        <v>2.2303240740740738E-2</v>
      </c>
      <c r="D24" s="25" t="s">
        <v>70</v>
      </c>
      <c r="E24" s="19" t="s">
        <v>35</v>
      </c>
      <c r="F24" s="25" t="s">
        <v>36</v>
      </c>
      <c r="G24" s="25" t="s">
        <v>36</v>
      </c>
      <c r="H24" s="25" t="s">
        <v>54</v>
      </c>
      <c r="I24" s="25">
        <v>285</v>
      </c>
      <c r="J24" s="25" t="s">
        <v>71</v>
      </c>
      <c r="K24" s="25">
        <v>17</v>
      </c>
    </row>
    <row r="25" spans="1:11">
      <c r="A25" s="2">
        <v>18</v>
      </c>
      <c r="B25" s="2">
        <v>444</v>
      </c>
      <c r="C25" s="24">
        <v>2.2314814814814815E-2</v>
      </c>
      <c r="D25" s="25" t="s">
        <v>72</v>
      </c>
      <c r="E25" s="19" t="s">
        <v>73</v>
      </c>
      <c r="F25" s="25" t="s">
        <v>74</v>
      </c>
      <c r="G25" s="25" t="s">
        <v>74</v>
      </c>
      <c r="H25" s="25" t="s">
        <v>29</v>
      </c>
      <c r="I25" s="25">
        <v>284</v>
      </c>
      <c r="J25" s="25" t="s">
        <v>30</v>
      </c>
      <c r="K25" s="25">
        <v>18</v>
      </c>
    </row>
    <row r="26" spans="1:11">
      <c r="A26" s="2">
        <v>19</v>
      </c>
      <c r="B26" s="2">
        <v>259</v>
      </c>
      <c r="C26" s="24">
        <v>2.2337962962962962E-2</v>
      </c>
      <c r="D26" s="25" t="s">
        <v>75</v>
      </c>
      <c r="E26" s="19" t="s">
        <v>76</v>
      </c>
      <c r="F26" s="25" t="s">
        <v>77</v>
      </c>
      <c r="G26" s="25" t="s">
        <v>77</v>
      </c>
      <c r="H26" s="25" t="s">
        <v>68</v>
      </c>
      <c r="I26" s="25">
        <v>283</v>
      </c>
      <c r="J26" s="25" t="s">
        <v>69</v>
      </c>
      <c r="K26" s="25">
        <v>19</v>
      </c>
    </row>
    <row r="27" spans="1:11">
      <c r="A27" s="2">
        <v>20</v>
      </c>
      <c r="B27" s="2">
        <v>202</v>
      </c>
      <c r="C27" s="24">
        <v>2.2361111111111113E-2</v>
      </c>
      <c r="D27" s="25" t="s">
        <v>78</v>
      </c>
      <c r="E27" s="19" t="s">
        <v>32</v>
      </c>
      <c r="F27" s="25" t="s">
        <v>33</v>
      </c>
      <c r="G27" s="25" t="s">
        <v>33</v>
      </c>
      <c r="H27" s="25" t="s">
        <v>54</v>
      </c>
      <c r="I27" s="25">
        <v>282</v>
      </c>
      <c r="J27" s="25" t="s">
        <v>55</v>
      </c>
      <c r="K27" s="25">
        <v>20</v>
      </c>
    </row>
    <row r="28" spans="1:11">
      <c r="A28" s="2">
        <v>21</v>
      </c>
      <c r="B28" s="2">
        <v>526</v>
      </c>
      <c r="C28" s="24">
        <v>2.2418981481481481E-2</v>
      </c>
      <c r="D28" s="25" t="s">
        <v>79</v>
      </c>
      <c r="E28" s="19" t="s">
        <v>80</v>
      </c>
      <c r="F28" s="25" t="s">
        <v>81</v>
      </c>
      <c r="G28" s="25" t="s">
        <v>82</v>
      </c>
      <c r="H28" s="25" t="s">
        <v>29</v>
      </c>
      <c r="I28" s="25">
        <v>281</v>
      </c>
      <c r="J28" s="25" t="s">
        <v>30</v>
      </c>
      <c r="K28" s="25">
        <v>21</v>
      </c>
    </row>
    <row r="29" spans="1:11">
      <c r="A29" s="2">
        <v>22</v>
      </c>
      <c r="B29" s="2">
        <v>389</v>
      </c>
      <c r="C29" s="24">
        <v>2.2499999999999996E-2</v>
      </c>
      <c r="D29" s="25" t="s">
        <v>83</v>
      </c>
      <c r="E29" s="19" t="s">
        <v>46</v>
      </c>
      <c r="F29" s="25" t="s">
        <v>47</v>
      </c>
      <c r="G29" s="25" t="s">
        <v>44</v>
      </c>
      <c r="H29" s="25" t="s">
        <v>37</v>
      </c>
      <c r="I29" s="25">
        <v>280</v>
      </c>
      <c r="J29" s="25" t="s">
        <v>51</v>
      </c>
      <c r="K29" s="25">
        <v>22</v>
      </c>
    </row>
    <row r="30" spans="1:11">
      <c r="A30" s="2">
        <v>23</v>
      </c>
      <c r="B30" s="2">
        <v>485</v>
      </c>
      <c r="C30" s="24">
        <v>2.2546296296296297E-2</v>
      </c>
      <c r="D30" s="25" t="s">
        <v>84</v>
      </c>
      <c r="E30" s="19" t="s">
        <v>49</v>
      </c>
      <c r="F30" s="25" t="s">
        <v>50</v>
      </c>
      <c r="G30" s="25" t="s">
        <v>25</v>
      </c>
      <c r="H30" s="25" t="s">
        <v>85</v>
      </c>
      <c r="I30" s="25">
        <v>279</v>
      </c>
      <c r="J30" s="25" t="s">
        <v>69</v>
      </c>
      <c r="K30" s="25">
        <v>23</v>
      </c>
    </row>
    <row r="31" spans="1:11">
      <c r="A31" s="2">
        <v>24</v>
      </c>
      <c r="B31" s="2">
        <v>410</v>
      </c>
      <c r="C31" s="24">
        <v>2.2615740740740742E-2</v>
      </c>
      <c r="D31" s="25" t="s">
        <v>86</v>
      </c>
      <c r="E31" s="19" t="s">
        <v>46</v>
      </c>
      <c r="F31" s="25" t="s">
        <v>47</v>
      </c>
      <c r="G31" s="25" t="s">
        <v>44</v>
      </c>
      <c r="H31" s="25" t="s">
        <v>58</v>
      </c>
      <c r="I31" s="25">
        <v>199</v>
      </c>
      <c r="J31" s="25" t="s">
        <v>59</v>
      </c>
      <c r="K31" s="25">
        <v>24</v>
      </c>
    </row>
    <row r="32" spans="1:11">
      <c r="A32" s="2">
        <v>25</v>
      </c>
      <c r="B32" s="2">
        <v>360</v>
      </c>
      <c r="C32" s="24">
        <v>2.2893518518518521E-2</v>
      </c>
      <c r="D32" s="25" t="s">
        <v>87</v>
      </c>
      <c r="E32" s="19" t="s">
        <v>35</v>
      </c>
      <c r="F32" s="25" t="s">
        <v>36</v>
      </c>
      <c r="G32" s="25" t="s">
        <v>36</v>
      </c>
      <c r="H32" s="25" t="s">
        <v>58</v>
      </c>
      <c r="I32" s="25">
        <v>198</v>
      </c>
      <c r="J32" s="25" t="s">
        <v>59</v>
      </c>
      <c r="K32" s="25">
        <v>25</v>
      </c>
    </row>
    <row r="33" spans="1:11">
      <c r="A33" s="2">
        <v>26</v>
      </c>
      <c r="B33" s="2">
        <v>305</v>
      </c>
      <c r="C33" s="24">
        <v>2.2916666666666669E-2</v>
      </c>
      <c r="D33" s="25" t="s">
        <v>88</v>
      </c>
      <c r="E33" s="19" t="s">
        <v>89</v>
      </c>
      <c r="F33" s="25" t="s">
        <v>90</v>
      </c>
      <c r="G33" s="25" t="s">
        <v>90</v>
      </c>
      <c r="H33" s="25" t="s">
        <v>85</v>
      </c>
      <c r="I33" s="25">
        <v>278</v>
      </c>
      <c r="J33" s="25" t="s">
        <v>69</v>
      </c>
      <c r="K33" s="25">
        <v>26</v>
      </c>
    </row>
    <row r="34" spans="1:11">
      <c r="A34" s="2">
        <v>27</v>
      </c>
      <c r="B34" s="2">
        <v>984</v>
      </c>
      <c r="C34" s="24">
        <v>2.2939814814814816E-2</v>
      </c>
      <c r="D34" s="25" t="s">
        <v>91</v>
      </c>
      <c r="E34" s="19" t="s">
        <v>57</v>
      </c>
      <c r="F34" s="25" t="s">
        <v>24</v>
      </c>
      <c r="G34" s="25" t="s">
        <v>25</v>
      </c>
      <c r="H34" s="25" t="s">
        <v>37</v>
      </c>
      <c r="I34" s="25">
        <v>277</v>
      </c>
      <c r="J34" s="25" t="s">
        <v>92</v>
      </c>
      <c r="K34" s="25">
        <v>27</v>
      </c>
    </row>
    <row r="35" spans="1:11">
      <c r="A35" s="2">
        <v>28</v>
      </c>
      <c r="B35" s="2">
        <v>122</v>
      </c>
      <c r="C35" s="24">
        <v>2.2962962962962966E-2</v>
      </c>
      <c r="D35" s="25" t="s">
        <v>93</v>
      </c>
      <c r="E35" s="19" t="s">
        <v>64</v>
      </c>
      <c r="F35" s="25" t="s">
        <v>65</v>
      </c>
      <c r="G35" s="25" t="s">
        <v>66</v>
      </c>
      <c r="H35" s="25" t="s">
        <v>68</v>
      </c>
      <c r="I35" s="25">
        <v>276</v>
      </c>
      <c r="J35" s="25" t="s">
        <v>94</v>
      </c>
      <c r="K35" s="25">
        <v>28</v>
      </c>
    </row>
    <row r="36" spans="1:11">
      <c r="A36" s="2">
        <v>29</v>
      </c>
      <c r="B36" s="2">
        <v>425</v>
      </c>
      <c r="C36" s="24">
        <v>2.3078703703703702E-2</v>
      </c>
      <c r="D36" s="25" t="s">
        <v>95</v>
      </c>
      <c r="E36" s="19" t="s">
        <v>46</v>
      </c>
      <c r="F36" s="25" t="s">
        <v>47</v>
      </c>
      <c r="G36" s="25" t="s">
        <v>44</v>
      </c>
      <c r="H36" s="25" t="s">
        <v>20</v>
      </c>
      <c r="I36" s="25">
        <v>275</v>
      </c>
      <c r="J36" s="25" t="s">
        <v>61</v>
      </c>
      <c r="K36" s="25">
        <v>29</v>
      </c>
    </row>
    <row r="37" spans="1:11">
      <c r="A37" s="2">
        <v>30</v>
      </c>
      <c r="B37" s="2">
        <v>990</v>
      </c>
      <c r="C37" s="24">
        <v>2.3113425925925926E-2</v>
      </c>
      <c r="D37" s="25" t="s">
        <v>96</v>
      </c>
      <c r="E37" s="19" t="s">
        <v>35</v>
      </c>
      <c r="F37" s="25" t="s">
        <v>36</v>
      </c>
      <c r="G37" s="25" t="s">
        <v>36</v>
      </c>
      <c r="H37" s="25" t="s">
        <v>68</v>
      </c>
      <c r="I37" s="25">
        <v>274</v>
      </c>
      <c r="J37" s="25" t="s">
        <v>69</v>
      </c>
      <c r="K37" s="25">
        <v>30</v>
      </c>
    </row>
    <row r="38" spans="1:11">
      <c r="A38" s="2">
        <v>31</v>
      </c>
      <c r="B38" s="2">
        <v>735</v>
      </c>
      <c r="C38" s="24">
        <v>2.314814814814815E-2</v>
      </c>
      <c r="D38" s="25" t="s">
        <v>97</v>
      </c>
      <c r="E38" s="19" t="s">
        <v>18</v>
      </c>
      <c r="F38" s="25" t="s">
        <v>19</v>
      </c>
      <c r="G38" s="25" t="s">
        <v>19</v>
      </c>
      <c r="H38" s="25" t="s">
        <v>29</v>
      </c>
      <c r="I38" s="25">
        <v>273</v>
      </c>
      <c r="J38" s="25" t="s">
        <v>30</v>
      </c>
      <c r="K38" s="25">
        <v>31</v>
      </c>
    </row>
    <row r="39" spans="1:11">
      <c r="A39" s="2">
        <v>32</v>
      </c>
      <c r="B39" s="2">
        <v>470</v>
      </c>
      <c r="C39" s="24">
        <v>2.3182870370370371E-2</v>
      </c>
      <c r="D39" s="25" t="s">
        <v>98</v>
      </c>
      <c r="E39" s="19" t="s">
        <v>57</v>
      </c>
      <c r="F39" s="25" t="s">
        <v>24</v>
      </c>
      <c r="G39" s="25" t="s">
        <v>25</v>
      </c>
      <c r="H39" s="25" t="s">
        <v>85</v>
      </c>
      <c r="I39" s="25">
        <v>272</v>
      </c>
      <c r="J39" s="25" t="s">
        <v>94</v>
      </c>
      <c r="K39" s="25">
        <v>32</v>
      </c>
    </row>
    <row r="40" spans="1:11">
      <c r="A40" s="2">
        <v>33</v>
      </c>
      <c r="B40" s="2">
        <v>483</v>
      </c>
      <c r="C40" s="24">
        <v>2.3194444444444445E-2</v>
      </c>
      <c r="D40" s="25" t="s">
        <v>99</v>
      </c>
      <c r="E40" s="19" t="s">
        <v>57</v>
      </c>
      <c r="F40" s="25" t="s">
        <v>24</v>
      </c>
      <c r="G40" s="25" t="s">
        <v>25</v>
      </c>
      <c r="H40" s="25" t="s">
        <v>68</v>
      </c>
      <c r="I40" s="25">
        <v>271</v>
      </c>
      <c r="J40" s="25" t="s">
        <v>100</v>
      </c>
      <c r="K40" s="25">
        <v>33</v>
      </c>
    </row>
    <row r="41" spans="1:11">
      <c r="A41" s="2">
        <v>34</v>
      </c>
      <c r="B41" s="2">
        <v>337</v>
      </c>
      <c r="C41" s="24">
        <v>2.3206018518518515E-2</v>
      </c>
      <c r="D41" s="25" t="s">
        <v>101</v>
      </c>
      <c r="E41" s="19" t="s">
        <v>35</v>
      </c>
      <c r="F41" s="25" t="s">
        <v>36</v>
      </c>
      <c r="G41" s="25" t="s">
        <v>36</v>
      </c>
      <c r="H41" s="25" t="s">
        <v>54</v>
      </c>
      <c r="I41" s="25">
        <v>270</v>
      </c>
      <c r="J41" s="25" t="s">
        <v>51</v>
      </c>
      <c r="K41" s="25">
        <v>34</v>
      </c>
    </row>
    <row r="42" spans="1:11">
      <c r="A42" s="2">
        <v>35</v>
      </c>
      <c r="B42" s="2">
        <v>101</v>
      </c>
      <c r="C42" s="24">
        <v>2.3287037037037037E-2</v>
      </c>
      <c r="D42" s="25" t="s">
        <v>102</v>
      </c>
      <c r="E42" s="19" t="s">
        <v>64</v>
      </c>
      <c r="F42" s="25" t="s">
        <v>65</v>
      </c>
      <c r="G42" s="25" t="s">
        <v>66</v>
      </c>
      <c r="H42" s="25" t="s">
        <v>103</v>
      </c>
      <c r="I42" s="25">
        <v>269</v>
      </c>
      <c r="J42" s="25" t="s">
        <v>104</v>
      </c>
      <c r="K42" s="25">
        <v>35</v>
      </c>
    </row>
    <row r="43" spans="1:11">
      <c r="A43" s="2">
        <v>36</v>
      </c>
      <c r="B43" s="2">
        <v>656</v>
      </c>
      <c r="C43" s="24">
        <v>2.3518518518518518E-2</v>
      </c>
      <c r="D43" s="25" t="s">
        <v>105</v>
      </c>
      <c r="E43" s="19" t="s">
        <v>106</v>
      </c>
      <c r="F43" s="25" t="s">
        <v>107</v>
      </c>
      <c r="G43" s="25" t="s">
        <v>107</v>
      </c>
      <c r="H43" s="25" t="s">
        <v>68</v>
      </c>
      <c r="I43" s="25">
        <v>268</v>
      </c>
      <c r="J43" s="25" t="s">
        <v>69</v>
      </c>
      <c r="K43" s="25">
        <v>36</v>
      </c>
    </row>
    <row r="44" spans="1:11">
      <c r="A44" s="2">
        <v>37</v>
      </c>
      <c r="B44" s="2">
        <v>500</v>
      </c>
      <c r="C44" s="24">
        <v>2.3541666666666666E-2</v>
      </c>
      <c r="D44" s="25" t="s">
        <v>108</v>
      </c>
      <c r="E44" s="19" t="s">
        <v>49</v>
      </c>
      <c r="F44" s="25" t="s">
        <v>50</v>
      </c>
      <c r="G44" s="25" t="s">
        <v>25</v>
      </c>
      <c r="H44" s="25" t="s">
        <v>37</v>
      </c>
      <c r="I44" s="25">
        <v>267</v>
      </c>
      <c r="J44" s="25" t="s">
        <v>109</v>
      </c>
      <c r="K44" s="25">
        <v>37</v>
      </c>
    </row>
    <row r="45" spans="1:11">
      <c r="A45" s="2">
        <v>38</v>
      </c>
      <c r="B45" s="2">
        <v>394</v>
      </c>
      <c r="C45" s="24">
        <v>2.3564814814814813E-2</v>
      </c>
      <c r="D45" s="25" t="s">
        <v>110</v>
      </c>
      <c r="E45" s="19" t="s">
        <v>46</v>
      </c>
      <c r="F45" s="25" t="s">
        <v>47</v>
      </c>
      <c r="G45" s="25" t="s">
        <v>44</v>
      </c>
      <c r="H45" s="25" t="s">
        <v>111</v>
      </c>
      <c r="I45" s="25">
        <v>197</v>
      </c>
      <c r="J45" s="25" t="s">
        <v>112</v>
      </c>
      <c r="K45" s="25">
        <v>38</v>
      </c>
    </row>
    <row r="46" spans="1:11">
      <c r="A46" s="2">
        <v>39</v>
      </c>
      <c r="B46" s="2">
        <v>554</v>
      </c>
      <c r="C46" s="24">
        <v>2.3634259259259258E-2</v>
      </c>
      <c r="D46" s="25" t="s">
        <v>113</v>
      </c>
      <c r="E46" s="19" t="s">
        <v>80</v>
      </c>
      <c r="F46" s="25" t="s">
        <v>81</v>
      </c>
      <c r="G46" s="25" t="s">
        <v>82</v>
      </c>
      <c r="H46" s="25" t="s">
        <v>85</v>
      </c>
      <c r="I46" s="25">
        <v>266</v>
      </c>
      <c r="J46" s="25" t="s">
        <v>69</v>
      </c>
      <c r="K46" s="25">
        <v>39</v>
      </c>
    </row>
    <row r="47" spans="1:11">
      <c r="A47" s="2">
        <v>40</v>
      </c>
      <c r="B47" s="2">
        <v>981</v>
      </c>
      <c r="C47" s="24">
        <v>2.3680555555555555E-2</v>
      </c>
      <c r="D47" s="25" t="s">
        <v>114</v>
      </c>
      <c r="E47" s="19" t="s">
        <v>27</v>
      </c>
      <c r="F47" s="25" t="s">
        <v>28</v>
      </c>
      <c r="G47" s="25" t="s">
        <v>28</v>
      </c>
      <c r="H47" s="25" t="s">
        <v>58</v>
      </c>
      <c r="I47" s="25">
        <v>196</v>
      </c>
      <c r="J47" s="25" t="s">
        <v>59</v>
      </c>
      <c r="K47" s="25">
        <v>40</v>
      </c>
    </row>
    <row r="48" spans="1:11">
      <c r="A48" s="2">
        <v>41</v>
      </c>
      <c r="B48" s="2">
        <v>509</v>
      </c>
      <c r="C48" s="24">
        <v>2.3842592592592596E-2</v>
      </c>
      <c r="D48" s="25" t="s">
        <v>115</v>
      </c>
      <c r="E48" s="19" t="s">
        <v>49</v>
      </c>
      <c r="F48" s="25" t="s">
        <v>50</v>
      </c>
      <c r="G48" s="25" t="s">
        <v>25</v>
      </c>
      <c r="H48" s="25" t="s">
        <v>20</v>
      </c>
      <c r="I48" s="25">
        <v>265</v>
      </c>
      <c r="J48" s="25" t="s">
        <v>116</v>
      </c>
      <c r="K48" s="25">
        <v>41</v>
      </c>
    </row>
    <row r="49" spans="1:11">
      <c r="A49" s="2">
        <v>42</v>
      </c>
      <c r="B49" s="2">
        <v>402</v>
      </c>
      <c r="C49" s="24">
        <v>2.3854166666666666E-2</v>
      </c>
      <c r="D49" s="25" t="s">
        <v>117</v>
      </c>
      <c r="E49" s="19" t="s">
        <v>46</v>
      </c>
      <c r="F49" s="25" t="s">
        <v>47</v>
      </c>
      <c r="G49" s="25" t="s">
        <v>44</v>
      </c>
      <c r="H49" s="25" t="s">
        <v>54</v>
      </c>
      <c r="I49" s="25">
        <v>264</v>
      </c>
      <c r="J49" s="25" t="s">
        <v>55</v>
      </c>
      <c r="K49" s="25">
        <v>42</v>
      </c>
    </row>
    <row r="50" spans="1:11">
      <c r="A50" s="2">
        <v>43</v>
      </c>
      <c r="B50" s="2">
        <v>336</v>
      </c>
      <c r="C50" s="24">
        <v>2.388888888888889E-2</v>
      </c>
      <c r="D50" s="25" t="s">
        <v>118</v>
      </c>
      <c r="E50" s="19" t="s">
        <v>35</v>
      </c>
      <c r="F50" s="25" t="s">
        <v>36</v>
      </c>
      <c r="G50" s="25" t="s">
        <v>36</v>
      </c>
      <c r="H50" s="25" t="s">
        <v>54</v>
      </c>
      <c r="I50" s="25">
        <v>263</v>
      </c>
      <c r="J50" s="25" t="s">
        <v>61</v>
      </c>
      <c r="K50" s="25">
        <v>43</v>
      </c>
    </row>
    <row r="51" spans="1:11">
      <c r="A51" s="2">
        <v>44</v>
      </c>
      <c r="B51" s="2">
        <v>505</v>
      </c>
      <c r="C51" s="24">
        <v>2.3923611111111114E-2</v>
      </c>
      <c r="D51" s="25" t="s">
        <v>119</v>
      </c>
      <c r="E51" s="19" t="s">
        <v>49</v>
      </c>
      <c r="F51" s="25" t="s">
        <v>50</v>
      </c>
      <c r="G51" s="25" t="s">
        <v>25</v>
      </c>
      <c r="H51" s="25" t="s">
        <v>85</v>
      </c>
      <c r="I51" s="25">
        <v>262</v>
      </c>
      <c r="J51" s="25" t="s">
        <v>30</v>
      </c>
      <c r="K51" s="25">
        <v>44</v>
      </c>
    </row>
    <row r="52" spans="1:11">
      <c r="A52" s="2">
        <v>45</v>
      </c>
      <c r="B52" s="2">
        <v>1000</v>
      </c>
      <c r="C52" s="24">
        <v>2.4074074074074071E-2</v>
      </c>
      <c r="D52" s="25" t="s">
        <v>120</v>
      </c>
      <c r="E52" s="19" t="s">
        <v>121</v>
      </c>
      <c r="F52" s="25" t="s">
        <v>122</v>
      </c>
      <c r="G52" s="25" t="s">
        <v>122</v>
      </c>
      <c r="H52" s="25" t="s">
        <v>29</v>
      </c>
      <c r="I52" s="25">
        <v>261</v>
      </c>
      <c r="J52" s="25" t="s">
        <v>30</v>
      </c>
      <c r="K52" s="25">
        <v>45</v>
      </c>
    </row>
    <row r="53" spans="1:11">
      <c r="A53" s="2">
        <v>46</v>
      </c>
      <c r="B53" s="2">
        <v>338</v>
      </c>
      <c r="C53" s="24">
        <v>2.4166666666666666E-2</v>
      </c>
      <c r="D53" s="25" t="s">
        <v>123</v>
      </c>
      <c r="E53" s="19" t="s">
        <v>35</v>
      </c>
      <c r="F53" s="25" t="s">
        <v>36</v>
      </c>
      <c r="G53" s="25" t="s">
        <v>36</v>
      </c>
      <c r="H53" s="25" t="s">
        <v>103</v>
      </c>
      <c r="I53" s="25">
        <v>260</v>
      </c>
      <c r="J53" s="25" t="s">
        <v>104</v>
      </c>
      <c r="K53" s="25">
        <v>46</v>
      </c>
    </row>
    <row r="54" spans="1:11">
      <c r="A54" s="2">
        <v>47</v>
      </c>
      <c r="B54" s="2">
        <v>89</v>
      </c>
      <c r="C54" s="24">
        <v>2.417824074074074E-2</v>
      </c>
      <c r="D54" s="25" t="s">
        <v>124</v>
      </c>
      <c r="E54" s="19" t="s">
        <v>121</v>
      </c>
      <c r="F54" s="25" t="s">
        <v>122</v>
      </c>
      <c r="G54" s="25" t="s">
        <v>122</v>
      </c>
      <c r="H54" s="25" t="s">
        <v>68</v>
      </c>
      <c r="I54" s="25">
        <v>259</v>
      </c>
      <c r="J54" s="25" t="s">
        <v>69</v>
      </c>
      <c r="K54" s="25">
        <v>47</v>
      </c>
    </row>
    <row r="55" spans="1:11">
      <c r="A55" s="2">
        <v>48</v>
      </c>
      <c r="B55" s="2">
        <v>957</v>
      </c>
      <c r="C55" s="24">
        <v>2.4398148148148145E-2</v>
      </c>
      <c r="D55" s="25" t="s">
        <v>125</v>
      </c>
      <c r="E55" s="19" t="s">
        <v>49</v>
      </c>
      <c r="F55" s="25" t="s">
        <v>50</v>
      </c>
      <c r="G55" s="25" t="s">
        <v>25</v>
      </c>
      <c r="H55" s="25" t="s">
        <v>103</v>
      </c>
      <c r="I55" s="25">
        <v>258</v>
      </c>
      <c r="J55" s="25" t="s">
        <v>104</v>
      </c>
      <c r="K55" s="25">
        <v>48</v>
      </c>
    </row>
    <row r="56" spans="1:11">
      <c r="A56" s="2">
        <v>49</v>
      </c>
      <c r="B56" s="2">
        <v>37</v>
      </c>
      <c r="C56" s="24">
        <v>2.4432870370370369E-2</v>
      </c>
      <c r="D56" s="25" t="s">
        <v>126</v>
      </c>
      <c r="E56" s="19" t="s">
        <v>121</v>
      </c>
      <c r="F56" s="25" t="s">
        <v>122</v>
      </c>
      <c r="G56" s="25" t="s">
        <v>122</v>
      </c>
      <c r="H56" s="25" t="s">
        <v>37</v>
      </c>
      <c r="I56" s="25">
        <v>257</v>
      </c>
      <c r="J56" s="25" t="s">
        <v>21</v>
      </c>
      <c r="K56" s="25">
        <v>49</v>
      </c>
    </row>
    <row r="57" spans="1:11">
      <c r="A57" s="2">
        <v>50</v>
      </c>
      <c r="B57" s="2">
        <v>875</v>
      </c>
      <c r="C57" s="24">
        <v>2.4641203703703703E-2</v>
      </c>
      <c r="D57" s="25" t="s">
        <v>127</v>
      </c>
      <c r="E57" s="19" t="s">
        <v>35</v>
      </c>
      <c r="F57" s="25" t="s">
        <v>36</v>
      </c>
      <c r="G57" s="25" t="s">
        <v>36</v>
      </c>
      <c r="H57" s="25" t="s">
        <v>20</v>
      </c>
      <c r="I57" s="25">
        <v>256</v>
      </c>
      <c r="J57" s="25" t="s">
        <v>92</v>
      </c>
      <c r="K57" s="25">
        <v>50</v>
      </c>
    </row>
    <row r="58" spans="1:11">
      <c r="A58" s="2">
        <v>51</v>
      </c>
      <c r="B58" s="2">
        <v>357</v>
      </c>
      <c r="C58" s="24">
        <v>2.4675925925925924E-2</v>
      </c>
      <c r="D58" s="25" t="s">
        <v>128</v>
      </c>
      <c r="E58" s="19" t="s">
        <v>35</v>
      </c>
      <c r="F58" s="25" t="s">
        <v>36</v>
      </c>
      <c r="G58" s="25" t="s">
        <v>36</v>
      </c>
      <c r="H58" s="25" t="s">
        <v>85</v>
      </c>
      <c r="I58" s="25">
        <v>255</v>
      </c>
      <c r="J58" s="25" t="s">
        <v>94</v>
      </c>
      <c r="K58" s="25">
        <v>51</v>
      </c>
    </row>
    <row r="59" spans="1:11">
      <c r="A59" s="2">
        <v>52</v>
      </c>
      <c r="B59" s="2">
        <v>540</v>
      </c>
      <c r="C59" s="24">
        <v>2.4710648148148148E-2</v>
      </c>
      <c r="D59" s="25" t="s">
        <v>129</v>
      </c>
      <c r="E59" s="19" t="s">
        <v>80</v>
      </c>
      <c r="F59" s="25" t="s">
        <v>81</v>
      </c>
      <c r="G59" s="25" t="s">
        <v>82</v>
      </c>
      <c r="H59" s="25" t="s">
        <v>130</v>
      </c>
      <c r="I59" s="25">
        <v>195</v>
      </c>
      <c r="J59" s="25" t="s">
        <v>131</v>
      </c>
      <c r="K59" s="25">
        <v>52</v>
      </c>
    </row>
    <row r="60" spans="1:11">
      <c r="A60" s="2">
        <v>53</v>
      </c>
      <c r="B60" s="2">
        <v>476</v>
      </c>
      <c r="C60" s="24">
        <v>2.5011574074074075E-2</v>
      </c>
      <c r="D60" s="25" t="s">
        <v>132</v>
      </c>
      <c r="E60" s="19" t="s">
        <v>57</v>
      </c>
      <c r="F60" s="25" t="s">
        <v>24</v>
      </c>
      <c r="G60" s="25" t="s">
        <v>25</v>
      </c>
      <c r="H60" s="25" t="s">
        <v>133</v>
      </c>
      <c r="I60" s="25">
        <v>194</v>
      </c>
      <c r="J60" s="25" t="s">
        <v>134</v>
      </c>
      <c r="K60" s="25">
        <v>53</v>
      </c>
    </row>
    <row r="61" spans="1:11">
      <c r="A61" s="2">
        <v>54</v>
      </c>
      <c r="B61" s="2">
        <v>474</v>
      </c>
      <c r="C61" s="24">
        <v>2.5034722222222222E-2</v>
      </c>
      <c r="D61" s="25" t="s">
        <v>135</v>
      </c>
      <c r="E61" s="19" t="s">
        <v>57</v>
      </c>
      <c r="F61" s="25" t="s">
        <v>24</v>
      </c>
      <c r="G61" s="25" t="s">
        <v>25</v>
      </c>
      <c r="H61" s="25" t="s">
        <v>133</v>
      </c>
      <c r="I61" s="25">
        <v>193</v>
      </c>
      <c r="J61" s="25" t="s">
        <v>136</v>
      </c>
      <c r="K61" s="25">
        <v>54</v>
      </c>
    </row>
    <row r="62" spans="1:11">
      <c r="A62" s="2">
        <v>55</v>
      </c>
      <c r="B62" s="2">
        <v>514</v>
      </c>
      <c r="C62" s="24">
        <v>2.5046296296296299E-2</v>
      </c>
      <c r="D62" s="25" t="s">
        <v>137</v>
      </c>
      <c r="E62" s="19" t="s">
        <v>49</v>
      </c>
      <c r="F62" s="25" t="s">
        <v>50</v>
      </c>
      <c r="G62" s="25" t="s">
        <v>25</v>
      </c>
      <c r="H62" s="25" t="s">
        <v>133</v>
      </c>
      <c r="I62" s="25">
        <v>192</v>
      </c>
      <c r="J62" s="25" t="s">
        <v>138</v>
      </c>
      <c r="K62" s="25">
        <v>55</v>
      </c>
    </row>
    <row r="63" spans="1:11">
      <c r="A63" s="2">
        <v>56</v>
      </c>
      <c r="B63" s="2">
        <v>737</v>
      </c>
      <c r="C63" s="24">
        <v>2.5092592592592593E-2</v>
      </c>
      <c r="D63" s="25" t="s">
        <v>139</v>
      </c>
      <c r="E63" s="19" t="s">
        <v>18</v>
      </c>
      <c r="F63" s="25" t="s">
        <v>19</v>
      </c>
      <c r="G63" s="25" t="s">
        <v>19</v>
      </c>
      <c r="H63" s="25" t="s">
        <v>140</v>
      </c>
      <c r="I63" s="25">
        <v>191</v>
      </c>
      <c r="J63" s="25" t="s">
        <v>112</v>
      </c>
      <c r="K63" s="25">
        <v>56</v>
      </c>
    </row>
    <row r="64" spans="1:11">
      <c r="A64" s="2">
        <v>57</v>
      </c>
      <c r="B64" s="2">
        <v>150</v>
      </c>
      <c r="C64" s="24">
        <v>2.5138888888888891E-2</v>
      </c>
      <c r="D64" s="25" t="s">
        <v>141</v>
      </c>
      <c r="E64" s="19" t="s">
        <v>142</v>
      </c>
      <c r="F64" s="25" t="s">
        <v>143</v>
      </c>
      <c r="G64" s="25" t="s">
        <v>143</v>
      </c>
      <c r="H64" s="25" t="s">
        <v>54</v>
      </c>
      <c r="I64" s="25">
        <v>254</v>
      </c>
      <c r="J64" s="25" t="s">
        <v>30</v>
      </c>
      <c r="K64" s="25">
        <v>57</v>
      </c>
    </row>
    <row r="65" spans="1:11">
      <c r="A65" s="2">
        <v>58</v>
      </c>
      <c r="B65" s="2">
        <v>171</v>
      </c>
      <c r="C65" s="24">
        <v>2.5289351851851851E-2</v>
      </c>
      <c r="D65" s="25" t="s">
        <v>144</v>
      </c>
      <c r="E65" s="19" t="s">
        <v>145</v>
      </c>
      <c r="F65" s="25" t="s">
        <v>146</v>
      </c>
      <c r="G65" s="25" t="s">
        <v>82</v>
      </c>
      <c r="H65" s="25" t="s">
        <v>20</v>
      </c>
      <c r="I65" s="25">
        <v>253</v>
      </c>
      <c r="J65" s="25" t="s">
        <v>21</v>
      </c>
      <c r="K65" s="25">
        <v>58</v>
      </c>
    </row>
    <row r="66" spans="1:11">
      <c r="A66" s="2">
        <v>59</v>
      </c>
      <c r="B66" s="2">
        <v>992</v>
      </c>
      <c r="C66" s="24">
        <v>2.5312500000000002E-2</v>
      </c>
      <c r="D66" s="25" t="s">
        <v>147</v>
      </c>
      <c r="E66" s="19" t="s">
        <v>49</v>
      </c>
      <c r="F66" s="25" t="s">
        <v>50</v>
      </c>
      <c r="G66" s="25" t="s">
        <v>25</v>
      </c>
      <c r="H66" s="25" t="s">
        <v>68</v>
      </c>
      <c r="I66" s="25">
        <v>252</v>
      </c>
      <c r="J66" s="25" t="s">
        <v>55</v>
      </c>
      <c r="K66" s="25">
        <v>59</v>
      </c>
    </row>
    <row r="67" spans="1:11">
      <c r="A67" s="2">
        <v>60</v>
      </c>
      <c r="B67" s="2">
        <v>964</v>
      </c>
      <c r="C67" s="24">
        <v>2.5324074074074079E-2</v>
      </c>
      <c r="D67" s="25" t="s">
        <v>148</v>
      </c>
      <c r="E67" s="19" t="s">
        <v>89</v>
      </c>
      <c r="F67" s="25" t="s">
        <v>90</v>
      </c>
      <c r="G67" s="25" t="s">
        <v>90</v>
      </c>
      <c r="H67" s="25" t="s">
        <v>29</v>
      </c>
      <c r="I67" s="25">
        <v>251</v>
      </c>
      <c r="J67" s="25" t="s">
        <v>30</v>
      </c>
      <c r="K67" s="25">
        <v>60</v>
      </c>
    </row>
    <row r="68" spans="1:11">
      <c r="A68" s="2">
        <v>61</v>
      </c>
      <c r="B68" s="2">
        <v>393</v>
      </c>
      <c r="C68" s="24">
        <v>2.5451388888888888E-2</v>
      </c>
      <c r="D68" s="25" t="s">
        <v>149</v>
      </c>
      <c r="E68" s="19" t="s">
        <v>46</v>
      </c>
      <c r="F68" s="25" t="s">
        <v>47</v>
      </c>
      <c r="G68" s="25" t="s">
        <v>44</v>
      </c>
      <c r="H68" s="25" t="s">
        <v>85</v>
      </c>
      <c r="I68" s="25">
        <v>250</v>
      </c>
      <c r="J68" s="25" t="s">
        <v>69</v>
      </c>
      <c r="K68" s="25">
        <v>61</v>
      </c>
    </row>
    <row r="69" spans="1:11">
      <c r="A69" s="2">
        <v>62</v>
      </c>
      <c r="B69" s="2">
        <v>372</v>
      </c>
      <c r="C69" s="24">
        <v>2.5486111111111112E-2</v>
      </c>
      <c r="D69" s="25" t="s">
        <v>150</v>
      </c>
      <c r="E69" s="19" t="s">
        <v>35</v>
      </c>
      <c r="F69" s="25" t="s">
        <v>36</v>
      </c>
      <c r="G69" s="25" t="s">
        <v>36</v>
      </c>
      <c r="H69" s="25" t="s">
        <v>133</v>
      </c>
      <c r="I69" s="25">
        <v>190</v>
      </c>
      <c r="J69" s="25" t="s">
        <v>134</v>
      </c>
      <c r="K69" s="25">
        <v>62</v>
      </c>
    </row>
    <row r="70" spans="1:11">
      <c r="A70" s="2">
        <v>63</v>
      </c>
      <c r="B70" s="2">
        <v>422</v>
      </c>
      <c r="C70" s="24">
        <v>2.5520833333333336E-2</v>
      </c>
      <c r="D70" s="25" t="s">
        <v>151</v>
      </c>
      <c r="E70" s="19" t="s">
        <v>46</v>
      </c>
      <c r="F70" s="25" t="s">
        <v>47</v>
      </c>
      <c r="G70" s="25" t="s">
        <v>44</v>
      </c>
      <c r="H70" s="25" t="s">
        <v>58</v>
      </c>
      <c r="I70" s="25">
        <v>189</v>
      </c>
      <c r="J70" s="25" t="s">
        <v>134</v>
      </c>
      <c r="K70" s="25">
        <v>63</v>
      </c>
    </row>
    <row r="71" spans="1:11">
      <c r="A71" s="2">
        <v>64</v>
      </c>
      <c r="B71" s="2">
        <v>86</v>
      </c>
      <c r="C71" s="24">
        <v>2.5532407407407406E-2</v>
      </c>
      <c r="D71" s="25" t="s">
        <v>152</v>
      </c>
      <c r="E71" s="19" t="s">
        <v>121</v>
      </c>
      <c r="F71" s="25" t="s">
        <v>122</v>
      </c>
      <c r="G71" s="25" t="s">
        <v>122</v>
      </c>
      <c r="H71" s="25" t="s">
        <v>103</v>
      </c>
      <c r="I71" s="25">
        <v>249</v>
      </c>
      <c r="J71" s="25" t="s">
        <v>104</v>
      </c>
      <c r="K71" s="25">
        <v>64</v>
      </c>
    </row>
    <row r="72" spans="1:11">
      <c r="A72" s="2">
        <v>65</v>
      </c>
      <c r="B72" s="2">
        <v>141</v>
      </c>
      <c r="C72" s="24">
        <v>2.5543981481481483E-2</v>
      </c>
      <c r="D72" s="25" t="s">
        <v>153</v>
      </c>
      <c r="E72" s="19" t="s">
        <v>42</v>
      </c>
      <c r="F72" s="25" t="s">
        <v>43</v>
      </c>
      <c r="G72" s="25" t="s">
        <v>44</v>
      </c>
      <c r="H72" s="25" t="s">
        <v>54</v>
      </c>
      <c r="I72" s="25">
        <v>248</v>
      </c>
      <c r="J72" s="25" t="s">
        <v>71</v>
      </c>
      <c r="K72" s="25">
        <v>65</v>
      </c>
    </row>
    <row r="73" spans="1:11">
      <c r="A73" s="2">
        <v>66</v>
      </c>
      <c r="B73" s="2">
        <v>403</v>
      </c>
      <c r="C73" s="24">
        <v>2.5578703703703704E-2</v>
      </c>
      <c r="D73" s="25" t="s">
        <v>154</v>
      </c>
      <c r="E73" s="19" t="s">
        <v>46</v>
      </c>
      <c r="F73" s="25" t="s">
        <v>47</v>
      </c>
      <c r="G73" s="25" t="s">
        <v>44</v>
      </c>
      <c r="H73" s="25" t="s">
        <v>133</v>
      </c>
      <c r="I73" s="25">
        <v>188</v>
      </c>
      <c r="J73" s="25" t="s">
        <v>136</v>
      </c>
      <c r="K73" s="25">
        <v>66</v>
      </c>
    </row>
    <row r="74" spans="1:11">
      <c r="A74" s="2">
        <v>67</v>
      </c>
      <c r="B74" s="2">
        <v>630</v>
      </c>
      <c r="C74" s="24">
        <v>2.5590277777777778E-2</v>
      </c>
      <c r="D74" s="25" t="s">
        <v>155</v>
      </c>
      <c r="E74" s="19" t="s">
        <v>106</v>
      </c>
      <c r="F74" s="25" t="s">
        <v>107</v>
      </c>
      <c r="G74" s="25" t="s">
        <v>107</v>
      </c>
      <c r="H74" s="25" t="s">
        <v>133</v>
      </c>
      <c r="I74" s="25">
        <v>187</v>
      </c>
      <c r="J74" s="25" t="s">
        <v>59</v>
      </c>
      <c r="K74" s="25">
        <v>67</v>
      </c>
    </row>
    <row r="75" spans="1:11">
      <c r="A75" s="2">
        <v>68</v>
      </c>
      <c r="B75" s="2">
        <v>210</v>
      </c>
      <c r="C75" s="24">
        <v>2.5636574074074072E-2</v>
      </c>
      <c r="D75" s="25" t="s">
        <v>156</v>
      </c>
      <c r="E75" s="19" t="s">
        <v>32</v>
      </c>
      <c r="F75" s="25" t="s">
        <v>33</v>
      </c>
      <c r="G75" s="25" t="s">
        <v>33</v>
      </c>
      <c r="H75" s="25" t="s">
        <v>68</v>
      </c>
      <c r="I75" s="25">
        <v>247</v>
      </c>
      <c r="J75" s="25" t="s">
        <v>69</v>
      </c>
      <c r="K75" s="25">
        <v>68</v>
      </c>
    </row>
    <row r="76" spans="1:11">
      <c r="A76" s="2">
        <v>69</v>
      </c>
      <c r="B76" s="2">
        <v>452</v>
      </c>
      <c r="C76" s="24">
        <v>2.5648148148148146E-2</v>
      </c>
      <c r="D76" s="25" t="s">
        <v>157</v>
      </c>
      <c r="E76" s="19" t="s">
        <v>73</v>
      </c>
      <c r="F76" s="25" t="s">
        <v>74</v>
      </c>
      <c r="G76" s="25" t="s">
        <v>74</v>
      </c>
      <c r="H76" s="25" t="s">
        <v>158</v>
      </c>
      <c r="I76" s="25">
        <v>186</v>
      </c>
      <c r="J76" s="25" t="s">
        <v>159</v>
      </c>
      <c r="K76" s="25">
        <v>69</v>
      </c>
    </row>
    <row r="77" spans="1:11">
      <c r="A77" s="2">
        <v>70</v>
      </c>
      <c r="B77" s="2">
        <v>343</v>
      </c>
      <c r="C77" s="24">
        <v>2.56712962962963E-2</v>
      </c>
      <c r="D77" s="25" t="s">
        <v>160</v>
      </c>
      <c r="E77" s="19" t="s">
        <v>35</v>
      </c>
      <c r="F77" s="25" t="s">
        <v>36</v>
      </c>
      <c r="G77" s="25" t="s">
        <v>36</v>
      </c>
      <c r="H77" s="25" t="s">
        <v>68</v>
      </c>
      <c r="I77" s="25">
        <v>246</v>
      </c>
      <c r="J77" s="25" t="s">
        <v>100</v>
      </c>
      <c r="K77" s="25">
        <v>70</v>
      </c>
    </row>
    <row r="78" spans="1:11">
      <c r="A78" s="2">
        <v>71</v>
      </c>
      <c r="B78" s="2">
        <v>77</v>
      </c>
      <c r="C78" s="24">
        <v>2.5740740740740745E-2</v>
      </c>
      <c r="D78" s="25" t="s">
        <v>161</v>
      </c>
      <c r="E78" s="19" t="s">
        <v>121</v>
      </c>
      <c r="F78" s="25" t="s">
        <v>122</v>
      </c>
      <c r="G78" s="25" t="s">
        <v>122</v>
      </c>
      <c r="H78" s="25" t="s">
        <v>37</v>
      </c>
      <c r="I78" s="25">
        <v>245</v>
      </c>
      <c r="J78" s="25" t="s">
        <v>51</v>
      </c>
      <c r="K78" s="25">
        <v>71</v>
      </c>
    </row>
    <row r="79" spans="1:11">
      <c r="A79" s="2">
        <v>72</v>
      </c>
      <c r="B79" s="2">
        <v>978</v>
      </c>
      <c r="C79" s="24">
        <v>2.5833333333333333E-2</v>
      </c>
      <c r="D79" s="25" t="s">
        <v>162</v>
      </c>
      <c r="E79" s="19" t="s">
        <v>46</v>
      </c>
      <c r="F79" s="25" t="s">
        <v>47</v>
      </c>
      <c r="G79" s="25" t="s">
        <v>44</v>
      </c>
      <c r="H79" s="25" t="s">
        <v>37</v>
      </c>
      <c r="I79" s="25">
        <v>244</v>
      </c>
      <c r="J79" s="25" t="s">
        <v>92</v>
      </c>
      <c r="K79" s="25">
        <v>72</v>
      </c>
    </row>
    <row r="80" spans="1:11">
      <c r="A80" s="2">
        <v>73</v>
      </c>
      <c r="B80" s="2">
        <v>659</v>
      </c>
      <c r="C80" s="24">
        <v>2.5914351851851855E-2</v>
      </c>
      <c r="D80" s="25" t="s">
        <v>163</v>
      </c>
      <c r="E80" s="19" t="s">
        <v>106</v>
      </c>
      <c r="F80" s="25" t="s">
        <v>107</v>
      </c>
      <c r="G80" s="25" t="s">
        <v>107</v>
      </c>
      <c r="H80" s="25" t="s">
        <v>158</v>
      </c>
      <c r="I80" s="25">
        <v>185</v>
      </c>
      <c r="J80" s="25" t="s">
        <v>159</v>
      </c>
      <c r="K80" s="25">
        <v>73</v>
      </c>
    </row>
    <row r="81" spans="1:11">
      <c r="A81" s="2">
        <v>74</v>
      </c>
      <c r="B81" s="2">
        <v>996</v>
      </c>
      <c r="C81" s="24">
        <v>2.5925925925925925E-2</v>
      </c>
      <c r="D81" s="25" t="s">
        <v>164</v>
      </c>
      <c r="E81" s="19" t="s">
        <v>76</v>
      </c>
      <c r="F81" s="25" t="s">
        <v>77</v>
      </c>
      <c r="G81" s="25" t="s">
        <v>77</v>
      </c>
      <c r="H81" s="25" t="s">
        <v>85</v>
      </c>
      <c r="I81" s="25">
        <v>243</v>
      </c>
      <c r="J81" s="25" t="s">
        <v>94</v>
      </c>
      <c r="K81" s="25">
        <v>74</v>
      </c>
    </row>
    <row r="82" spans="1:11">
      <c r="A82" s="2">
        <v>75</v>
      </c>
      <c r="B82" s="2">
        <v>424</v>
      </c>
      <c r="C82" s="24">
        <v>2.5937500000000002E-2</v>
      </c>
      <c r="D82" s="25" t="s">
        <v>165</v>
      </c>
      <c r="E82" s="19" t="s">
        <v>46</v>
      </c>
      <c r="F82" s="25" t="s">
        <v>47</v>
      </c>
      <c r="G82" s="25" t="s">
        <v>44</v>
      </c>
      <c r="H82" s="25" t="s">
        <v>58</v>
      </c>
      <c r="I82" s="25">
        <v>184</v>
      </c>
      <c r="J82" s="25" t="s">
        <v>138</v>
      </c>
      <c r="K82" s="25">
        <v>75</v>
      </c>
    </row>
    <row r="83" spans="1:11">
      <c r="A83" s="2">
        <v>76</v>
      </c>
      <c r="B83" s="2">
        <v>523</v>
      </c>
      <c r="C83" s="24">
        <v>2.5983796296296297E-2</v>
      </c>
      <c r="D83" s="25" t="s">
        <v>166</v>
      </c>
      <c r="E83" s="19" t="s">
        <v>80</v>
      </c>
      <c r="F83" s="25" t="s">
        <v>81</v>
      </c>
      <c r="G83" s="25" t="s">
        <v>82</v>
      </c>
      <c r="H83" s="25" t="s">
        <v>103</v>
      </c>
      <c r="I83" s="25">
        <v>242</v>
      </c>
      <c r="J83" s="25" t="s">
        <v>104</v>
      </c>
      <c r="K83" s="25">
        <v>76</v>
      </c>
    </row>
    <row r="84" spans="1:11">
      <c r="A84" s="2">
        <v>77</v>
      </c>
      <c r="B84" s="2">
        <v>611</v>
      </c>
      <c r="C84" s="24">
        <v>2.613425925925926E-2</v>
      </c>
      <c r="D84" s="25" t="s">
        <v>167</v>
      </c>
      <c r="E84" s="19" t="s">
        <v>168</v>
      </c>
      <c r="F84" s="25" t="s">
        <v>40</v>
      </c>
      <c r="G84" s="25" t="s">
        <v>40</v>
      </c>
      <c r="H84" s="25" t="s">
        <v>169</v>
      </c>
      <c r="I84" s="25">
        <v>241</v>
      </c>
      <c r="J84" s="25" t="s">
        <v>104</v>
      </c>
      <c r="K84" s="25">
        <v>77</v>
      </c>
    </row>
    <row r="85" spans="1:11">
      <c r="A85" s="2">
        <v>78</v>
      </c>
      <c r="B85" s="2">
        <v>79</v>
      </c>
      <c r="C85" s="24">
        <v>2.6180555555555558E-2</v>
      </c>
      <c r="D85" s="25" t="s">
        <v>170</v>
      </c>
      <c r="E85" s="19" t="s">
        <v>121</v>
      </c>
      <c r="F85" s="25" t="s">
        <v>122</v>
      </c>
      <c r="G85" s="25" t="s">
        <v>122</v>
      </c>
      <c r="H85" s="25" t="s">
        <v>158</v>
      </c>
      <c r="I85" s="25">
        <v>183</v>
      </c>
      <c r="J85" s="25" t="s">
        <v>159</v>
      </c>
      <c r="K85" s="25">
        <v>78</v>
      </c>
    </row>
    <row r="86" spans="1:11">
      <c r="A86" s="2">
        <v>79</v>
      </c>
      <c r="B86" s="2">
        <v>105</v>
      </c>
      <c r="C86" s="24">
        <v>2.6192129629629631E-2</v>
      </c>
      <c r="D86" s="25" t="s">
        <v>171</v>
      </c>
      <c r="E86" s="19" t="s">
        <v>64</v>
      </c>
      <c r="F86" s="25" t="s">
        <v>65</v>
      </c>
      <c r="G86" s="25" t="s">
        <v>66</v>
      </c>
      <c r="H86" s="25" t="s">
        <v>54</v>
      </c>
      <c r="I86" s="25">
        <v>240</v>
      </c>
      <c r="J86" s="25" t="s">
        <v>30</v>
      </c>
      <c r="K86" s="25">
        <v>79</v>
      </c>
    </row>
    <row r="87" spans="1:11">
      <c r="A87" s="2">
        <v>80</v>
      </c>
      <c r="B87" s="2">
        <v>974</v>
      </c>
      <c r="C87" s="24">
        <v>2.6203703703703705E-2</v>
      </c>
      <c r="D87" s="25" t="s">
        <v>172</v>
      </c>
      <c r="E87" s="19" t="s">
        <v>49</v>
      </c>
      <c r="F87" s="25" t="s">
        <v>50</v>
      </c>
      <c r="G87" s="25" t="s">
        <v>25</v>
      </c>
      <c r="H87" s="25" t="s">
        <v>68</v>
      </c>
      <c r="I87" s="25">
        <v>239</v>
      </c>
      <c r="J87" s="25" t="s">
        <v>71</v>
      </c>
      <c r="K87" s="25">
        <v>80</v>
      </c>
    </row>
    <row r="88" spans="1:11">
      <c r="A88" s="2">
        <v>81</v>
      </c>
      <c r="B88" s="2">
        <v>159</v>
      </c>
      <c r="C88" s="24">
        <v>2.6296296296296293E-2</v>
      </c>
      <c r="D88" s="25" t="s">
        <v>173</v>
      </c>
      <c r="E88" s="19" t="s">
        <v>145</v>
      </c>
      <c r="F88" s="25" t="s">
        <v>146</v>
      </c>
      <c r="G88" s="25" t="s">
        <v>82</v>
      </c>
      <c r="H88" s="25" t="s">
        <v>68</v>
      </c>
      <c r="I88" s="25">
        <v>238</v>
      </c>
      <c r="J88" s="25" t="s">
        <v>94</v>
      </c>
      <c r="K88" s="25">
        <v>81</v>
      </c>
    </row>
    <row r="89" spans="1:11">
      <c r="A89" s="2">
        <v>82</v>
      </c>
      <c r="B89" s="2">
        <v>407</v>
      </c>
      <c r="C89" s="24">
        <v>2.6377314814814815E-2</v>
      </c>
      <c r="D89" s="25" t="s">
        <v>174</v>
      </c>
      <c r="E89" s="19" t="s">
        <v>46</v>
      </c>
      <c r="F89" s="25" t="s">
        <v>47</v>
      </c>
      <c r="G89" s="25" t="s">
        <v>44</v>
      </c>
      <c r="H89" s="25" t="s">
        <v>29</v>
      </c>
      <c r="I89" s="25">
        <v>237</v>
      </c>
      <c r="J89" s="25" t="s">
        <v>109</v>
      </c>
      <c r="K89" s="25">
        <v>82</v>
      </c>
    </row>
    <row r="90" spans="1:11">
      <c r="A90" s="2">
        <v>83</v>
      </c>
      <c r="B90" s="2">
        <v>188</v>
      </c>
      <c r="C90" s="24">
        <v>2.6377314814814815E-2</v>
      </c>
      <c r="D90" s="25" t="s">
        <v>175</v>
      </c>
      <c r="E90" s="19" t="s">
        <v>145</v>
      </c>
      <c r="F90" s="25" t="s">
        <v>146</v>
      </c>
      <c r="G90" s="25" t="s">
        <v>82</v>
      </c>
      <c r="H90" s="25" t="s">
        <v>103</v>
      </c>
      <c r="I90" s="25">
        <v>236</v>
      </c>
      <c r="J90" s="25" t="s">
        <v>176</v>
      </c>
      <c r="K90" s="25">
        <v>83</v>
      </c>
    </row>
    <row r="91" spans="1:11">
      <c r="A91" s="2">
        <v>84</v>
      </c>
      <c r="B91" s="2">
        <v>254</v>
      </c>
      <c r="C91" s="24">
        <v>2.6435185185185187E-2</v>
      </c>
      <c r="D91" s="25" t="s">
        <v>177</v>
      </c>
      <c r="E91" s="19" t="s">
        <v>76</v>
      </c>
      <c r="F91" s="25" t="s">
        <v>77</v>
      </c>
      <c r="G91" s="25" t="s">
        <v>77</v>
      </c>
      <c r="H91" s="25" t="s">
        <v>85</v>
      </c>
      <c r="I91" s="25">
        <v>235</v>
      </c>
      <c r="J91" s="25" t="s">
        <v>100</v>
      </c>
      <c r="K91" s="25">
        <v>84</v>
      </c>
    </row>
    <row r="92" spans="1:11">
      <c r="A92" s="2">
        <v>85</v>
      </c>
      <c r="B92" s="2">
        <v>358</v>
      </c>
      <c r="C92" s="24">
        <v>2.6458333333333334E-2</v>
      </c>
      <c r="D92" s="25" t="s">
        <v>178</v>
      </c>
      <c r="E92" s="19" t="s">
        <v>35</v>
      </c>
      <c r="F92" s="25" t="s">
        <v>36</v>
      </c>
      <c r="G92" s="25" t="s">
        <v>36</v>
      </c>
      <c r="H92" s="25" t="s">
        <v>68</v>
      </c>
      <c r="I92" s="25">
        <v>234</v>
      </c>
      <c r="J92" s="25" t="s">
        <v>109</v>
      </c>
      <c r="K92" s="25">
        <v>85</v>
      </c>
    </row>
    <row r="93" spans="1:11">
      <c r="A93" s="2">
        <v>86</v>
      </c>
      <c r="B93" s="2">
        <v>191</v>
      </c>
      <c r="C93" s="24">
        <v>2.6469907407407411E-2</v>
      </c>
      <c r="D93" s="25" t="s">
        <v>179</v>
      </c>
      <c r="E93" s="19" t="s">
        <v>32</v>
      </c>
      <c r="F93" s="25" t="s">
        <v>33</v>
      </c>
      <c r="G93" s="25" t="s">
        <v>33</v>
      </c>
      <c r="H93" s="25" t="s">
        <v>111</v>
      </c>
      <c r="I93" s="25">
        <v>182</v>
      </c>
      <c r="J93" s="25" t="s">
        <v>112</v>
      </c>
      <c r="K93" s="25">
        <v>86</v>
      </c>
    </row>
    <row r="94" spans="1:11">
      <c r="A94" s="2">
        <v>87</v>
      </c>
      <c r="B94" s="2">
        <v>980</v>
      </c>
      <c r="C94" s="24">
        <v>2.6574074074074073E-2</v>
      </c>
      <c r="D94" s="25" t="s">
        <v>180</v>
      </c>
      <c r="E94" s="19" t="s">
        <v>27</v>
      </c>
      <c r="F94" s="25" t="s">
        <v>28</v>
      </c>
      <c r="G94" s="25" t="s">
        <v>28</v>
      </c>
      <c r="H94" s="25" t="s">
        <v>20</v>
      </c>
      <c r="I94" s="25">
        <v>233</v>
      </c>
      <c r="J94" s="25" t="s">
        <v>51</v>
      </c>
      <c r="K94" s="25">
        <v>87</v>
      </c>
    </row>
    <row r="95" spans="1:11">
      <c r="A95" s="2">
        <v>88</v>
      </c>
      <c r="B95" s="2">
        <v>461</v>
      </c>
      <c r="C95" s="24">
        <v>2.6701388888888889E-2</v>
      </c>
      <c r="D95" s="25" t="s">
        <v>181</v>
      </c>
      <c r="E95" s="19" t="s">
        <v>73</v>
      </c>
      <c r="F95" s="25" t="s">
        <v>74</v>
      </c>
      <c r="G95" s="25" t="s">
        <v>74</v>
      </c>
      <c r="H95" s="25" t="s">
        <v>20</v>
      </c>
      <c r="I95" s="25">
        <v>232</v>
      </c>
      <c r="J95" s="25" t="s">
        <v>21</v>
      </c>
      <c r="K95" s="25">
        <v>88</v>
      </c>
    </row>
    <row r="96" spans="1:11">
      <c r="A96" s="2">
        <v>89</v>
      </c>
      <c r="B96" s="2">
        <v>525</v>
      </c>
      <c r="C96" s="24">
        <v>2.6793981481481485E-2</v>
      </c>
      <c r="D96" s="25" t="s">
        <v>182</v>
      </c>
      <c r="E96" s="19" t="s">
        <v>80</v>
      </c>
      <c r="F96" s="25" t="s">
        <v>81</v>
      </c>
      <c r="G96" s="25" t="s">
        <v>82</v>
      </c>
      <c r="H96" s="25" t="s">
        <v>183</v>
      </c>
      <c r="I96" s="25">
        <v>181</v>
      </c>
      <c r="J96" s="25" t="s">
        <v>159</v>
      </c>
      <c r="K96" s="25">
        <v>89</v>
      </c>
    </row>
    <row r="97" spans="1:11">
      <c r="A97" s="2">
        <v>90</v>
      </c>
      <c r="B97" s="2">
        <v>983</v>
      </c>
      <c r="C97" s="24">
        <v>2.6805555555555555E-2</v>
      </c>
      <c r="D97" s="25" t="s">
        <v>184</v>
      </c>
      <c r="E97" s="19" t="s">
        <v>185</v>
      </c>
      <c r="F97" s="25" t="s">
        <v>19</v>
      </c>
      <c r="G97" s="25" t="s">
        <v>19</v>
      </c>
      <c r="H97" s="25" t="s">
        <v>68</v>
      </c>
      <c r="I97" s="25">
        <v>231</v>
      </c>
      <c r="J97" s="25" t="s">
        <v>69</v>
      </c>
      <c r="K97" s="25">
        <v>90</v>
      </c>
    </row>
    <row r="98" spans="1:11">
      <c r="A98" s="2">
        <v>91</v>
      </c>
      <c r="B98" s="2">
        <v>960</v>
      </c>
      <c r="C98" s="24">
        <v>2.6817129629629632E-2</v>
      </c>
      <c r="D98" s="25" t="s">
        <v>186</v>
      </c>
      <c r="E98" s="19" t="s">
        <v>64</v>
      </c>
      <c r="F98" s="25" t="s">
        <v>65</v>
      </c>
      <c r="G98" s="25" t="s">
        <v>66</v>
      </c>
      <c r="H98" s="25" t="s">
        <v>85</v>
      </c>
      <c r="I98" s="25">
        <v>230</v>
      </c>
      <c r="J98" s="25" t="s">
        <v>100</v>
      </c>
      <c r="K98" s="25">
        <v>91</v>
      </c>
    </row>
    <row r="99" spans="1:11">
      <c r="A99" s="2">
        <v>92</v>
      </c>
      <c r="B99" s="2">
        <v>448</v>
      </c>
      <c r="C99" s="24">
        <v>2.6828703703703702E-2</v>
      </c>
      <c r="D99" s="25" t="s">
        <v>187</v>
      </c>
      <c r="E99" s="19" t="s">
        <v>73</v>
      </c>
      <c r="F99" s="25" t="s">
        <v>74</v>
      </c>
      <c r="G99" s="25" t="s">
        <v>74</v>
      </c>
      <c r="H99" s="25" t="s">
        <v>29</v>
      </c>
      <c r="I99" s="25">
        <v>229</v>
      </c>
      <c r="J99" s="25" t="s">
        <v>55</v>
      </c>
      <c r="K99" s="25">
        <v>92</v>
      </c>
    </row>
    <row r="100" spans="1:11">
      <c r="A100" s="2">
        <v>93</v>
      </c>
      <c r="B100" s="2">
        <v>51</v>
      </c>
      <c r="C100" s="24">
        <v>2.6875E-2</v>
      </c>
      <c r="D100" s="25" t="s">
        <v>188</v>
      </c>
      <c r="E100" s="19" t="s">
        <v>121</v>
      </c>
      <c r="F100" s="25" t="s">
        <v>122</v>
      </c>
      <c r="G100" s="25" t="s">
        <v>122</v>
      </c>
      <c r="H100" s="25" t="s">
        <v>85</v>
      </c>
      <c r="I100" s="25">
        <v>228</v>
      </c>
      <c r="J100" s="25" t="s">
        <v>94</v>
      </c>
      <c r="K100" s="25">
        <v>93</v>
      </c>
    </row>
    <row r="101" spans="1:11">
      <c r="A101" s="2">
        <v>94</v>
      </c>
      <c r="B101" s="2">
        <v>787</v>
      </c>
      <c r="C101" s="24">
        <v>2.6944444444444441E-2</v>
      </c>
      <c r="D101" s="25" t="s">
        <v>189</v>
      </c>
      <c r="E101" s="19" t="s">
        <v>89</v>
      </c>
      <c r="F101" s="25" t="s">
        <v>90</v>
      </c>
      <c r="G101" s="25" t="s">
        <v>90</v>
      </c>
      <c r="H101" s="25" t="s">
        <v>54</v>
      </c>
      <c r="I101" s="25">
        <v>227</v>
      </c>
      <c r="J101" s="25" t="s">
        <v>55</v>
      </c>
      <c r="K101" s="25">
        <v>94</v>
      </c>
    </row>
    <row r="102" spans="1:11">
      <c r="A102" s="2">
        <v>95</v>
      </c>
      <c r="B102" s="2">
        <v>825</v>
      </c>
      <c r="C102" s="24">
        <v>2.6956018518518522E-2</v>
      </c>
      <c r="D102" s="25" t="s">
        <v>190</v>
      </c>
      <c r="E102" s="19" t="s">
        <v>64</v>
      </c>
      <c r="F102" s="25" t="s">
        <v>65</v>
      </c>
      <c r="G102" s="25" t="s">
        <v>66</v>
      </c>
      <c r="H102" s="25" t="s">
        <v>85</v>
      </c>
      <c r="I102" s="25">
        <v>226</v>
      </c>
      <c r="J102" s="25" t="s">
        <v>55</v>
      </c>
      <c r="K102" s="25">
        <v>95</v>
      </c>
    </row>
    <row r="103" spans="1:11">
      <c r="A103" s="2">
        <v>96</v>
      </c>
      <c r="B103" s="2">
        <v>339</v>
      </c>
      <c r="C103" s="24">
        <v>2.6979166666666669E-2</v>
      </c>
      <c r="D103" s="25" t="s">
        <v>191</v>
      </c>
      <c r="E103" s="19" t="s">
        <v>35</v>
      </c>
      <c r="F103" s="25" t="s">
        <v>36</v>
      </c>
      <c r="G103" s="25" t="s">
        <v>36</v>
      </c>
      <c r="H103" s="25" t="s">
        <v>68</v>
      </c>
      <c r="I103" s="25">
        <v>225</v>
      </c>
      <c r="J103" s="25" t="s">
        <v>116</v>
      </c>
      <c r="K103" s="25">
        <v>96</v>
      </c>
    </row>
    <row r="104" spans="1:11">
      <c r="A104" s="2">
        <v>97</v>
      </c>
      <c r="B104" s="2">
        <v>499</v>
      </c>
      <c r="C104" s="24">
        <v>2.7002314814814812E-2</v>
      </c>
      <c r="D104" s="25" t="s">
        <v>192</v>
      </c>
      <c r="E104" s="19" t="s">
        <v>49</v>
      </c>
      <c r="F104" s="25" t="s">
        <v>50</v>
      </c>
      <c r="G104" s="25" t="s">
        <v>25</v>
      </c>
      <c r="H104" s="25" t="s">
        <v>85</v>
      </c>
      <c r="I104" s="25">
        <v>224</v>
      </c>
      <c r="J104" s="25" t="s">
        <v>193</v>
      </c>
      <c r="K104" s="25">
        <v>97</v>
      </c>
    </row>
    <row r="105" spans="1:11">
      <c r="A105" s="2">
        <v>98</v>
      </c>
      <c r="B105" s="2">
        <v>595</v>
      </c>
      <c r="C105" s="24">
        <v>2.7106481481481481E-2</v>
      </c>
      <c r="D105" s="25" t="s">
        <v>194</v>
      </c>
      <c r="E105" s="19" t="s">
        <v>168</v>
      </c>
      <c r="F105" s="25" t="s">
        <v>40</v>
      </c>
      <c r="G105" s="25" t="s">
        <v>40</v>
      </c>
      <c r="H105" s="25" t="s">
        <v>103</v>
      </c>
      <c r="I105" s="25">
        <v>223</v>
      </c>
      <c r="J105" s="25" t="s">
        <v>176</v>
      </c>
      <c r="K105" s="25">
        <v>98</v>
      </c>
    </row>
    <row r="106" spans="1:11">
      <c r="A106" s="2">
        <v>99</v>
      </c>
      <c r="B106" s="2">
        <v>248</v>
      </c>
      <c r="C106" s="24">
        <v>2.7175925925925926E-2</v>
      </c>
      <c r="D106" s="25" t="s">
        <v>195</v>
      </c>
      <c r="E106" s="19" t="s">
        <v>76</v>
      </c>
      <c r="F106" s="25" t="s">
        <v>77</v>
      </c>
      <c r="G106" s="25" t="s">
        <v>77</v>
      </c>
      <c r="H106" s="25" t="s">
        <v>58</v>
      </c>
      <c r="I106" s="25">
        <v>180</v>
      </c>
      <c r="J106" s="25" t="s">
        <v>59</v>
      </c>
      <c r="K106" s="25">
        <v>99</v>
      </c>
    </row>
    <row r="107" spans="1:11">
      <c r="A107" s="2">
        <v>100</v>
      </c>
      <c r="B107" s="2">
        <v>369</v>
      </c>
      <c r="C107" s="24">
        <v>2.71875E-2</v>
      </c>
      <c r="D107" s="25" t="s">
        <v>196</v>
      </c>
      <c r="E107" s="19" t="s">
        <v>35</v>
      </c>
      <c r="F107" s="25" t="s">
        <v>36</v>
      </c>
      <c r="G107" s="25" t="s">
        <v>36</v>
      </c>
      <c r="H107" s="25" t="s">
        <v>169</v>
      </c>
      <c r="I107" s="25">
        <v>222</v>
      </c>
      <c r="J107" s="25" t="s">
        <v>176</v>
      </c>
      <c r="K107" s="25">
        <v>100</v>
      </c>
    </row>
    <row r="108" spans="1:11">
      <c r="A108" s="2">
        <v>101</v>
      </c>
      <c r="B108" s="2">
        <v>52</v>
      </c>
      <c r="C108" s="24">
        <v>2.7280092592592592E-2</v>
      </c>
      <c r="D108" s="25" t="s">
        <v>197</v>
      </c>
      <c r="E108" s="19" t="s">
        <v>121</v>
      </c>
      <c r="F108" s="25" t="s">
        <v>122</v>
      </c>
      <c r="G108" s="25" t="s">
        <v>122</v>
      </c>
      <c r="H108" s="25" t="s">
        <v>29</v>
      </c>
      <c r="I108" s="25">
        <v>221</v>
      </c>
      <c r="J108" s="25" t="s">
        <v>55</v>
      </c>
      <c r="K108" s="25">
        <v>101</v>
      </c>
    </row>
    <row r="109" spans="1:11">
      <c r="A109" s="2">
        <v>102</v>
      </c>
      <c r="B109" s="2">
        <v>969</v>
      </c>
      <c r="C109" s="24">
        <v>2.7349537037037037E-2</v>
      </c>
      <c r="D109" s="25" t="s">
        <v>198</v>
      </c>
      <c r="E109" s="19" t="s">
        <v>27</v>
      </c>
      <c r="F109" s="25" t="s">
        <v>28</v>
      </c>
      <c r="G109" s="25" t="s">
        <v>28</v>
      </c>
      <c r="H109" s="25" t="s">
        <v>54</v>
      </c>
      <c r="I109" s="25">
        <v>220</v>
      </c>
      <c r="J109" s="25" t="s">
        <v>55</v>
      </c>
      <c r="K109" s="25">
        <v>102</v>
      </c>
    </row>
    <row r="110" spans="1:11">
      <c r="A110" s="2">
        <v>103</v>
      </c>
      <c r="B110" s="2">
        <v>174</v>
      </c>
      <c r="C110" s="24">
        <v>2.7395833333333338E-2</v>
      </c>
      <c r="D110" s="25" t="s">
        <v>199</v>
      </c>
      <c r="E110" s="19" t="s">
        <v>145</v>
      </c>
      <c r="F110" s="25" t="s">
        <v>146</v>
      </c>
      <c r="G110" s="25" t="s">
        <v>82</v>
      </c>
      <c r="H110" s="25" t="s">
        <v>54</v>
      </c>
      <c r="I110" s="25">
        <v>219</v>
      </c>
      <c r="J110" s="25" t="s">
        <v>55</v>
      </c>
      <c r="K110" s="25">
        <v>103</v>
      </c>
    </row>
    <row r="111" spans="1:11">
      <c r="A111" s="2">
        <v>104</v>
      </c>
      <c r="B111" s="2">
        <v>397</v>
      </c>
      <c r="C111" s="24">
        <v>2.7407407407407408E-2</v>
      </c>
      <c r="D111" s="25" t="s">
        <v>200</v>
      </c>
      <c r="E111" s="19" t="s">
        <v>46</v>
      </c>
      <c r="F111" s="25" t="s">
        <v>47</v>
      </c>
      <c r="G111" s="25" t="s">
        <v>44</v>
      </c>
      <c r="H111" s="25" t="s">
        <v>37</v>
      </c>
      <c r="I111" s="25">
        <v>218</v>
      </c>
      <c r="J111" s="25" t="s">
        <v>116</v>
      </c>
      <c r="K111" s="25">
        <v>104</v>
      </c>
    </row>
    <row r="112" spans="1:11">
      <c r="A112" s="2">
        <v>105</v>
      </c>
      <c r="B112" s="2">
        <v>225</v>
      </c>
      <c r="C112" s="24">
        <v>2.7615740740740743E-2</v>
      </c>
      <c r="D112" s="25" t="s">
        <v>201</v>
      </c>
      <c r="E112" s="19" t="s">
        <v>18</v>
      </c>
      <c r="F112" s="25" t="s">
        <v>19</v>
      </c>
      <c r="G112" s="25" t="s">
        <v>19</v>
      </c>
      <c r="H112" s="25" t="s">
        <v>130</v>
      </c>
      <c r="I112" s="25">
        <v>179</v>
      </c>
      <c r="J112" s="25" t="s">
        <v>131</v>
      </c>
      <c r="K112" s="25">
        <v>105</v>
      </c>
    </row>
    <row r="113" spans="1:11">
      <c r="A113" s="2">
        <v>106</v>
      </c>
      <c r="B113" s="2">
        <v>937</v>
      </c>
      <c r="C113" s="24">
        <v>2.7708333333333331E-2</v>
      </c>
      <c r="D113" s="25" t="s">
        <v>202</v>
      </c>
      <c r="E113" s="19" t="s">
        <v>185</v>
      </c>
      <c r="F113" s="25" t="s">
        <v>19</v>
      </c>
      <c r="G113" s="25" t="s">
        <v>19</v>
      </c>
      <c r="H113" s="25" t="s">
        <v>85</v>
      </c>
      <c r="I113" s="25">
        <v>217</v>
      </c>
      <c r="J113" s="25" t="s">
        <v>94</v>
      </c>
      <c r="K113" s="25">
        <v>106</v>
      </c>
    </row>
    <row r="114" spans="1:11">
      <c r="A114" s="2">
        <v>107</v>
      </c>
      <c r="B114" s="2">
        <v>61</v>
      </c>
      <c r="C114" s="24">
        <v>2.7754629629629629E-2</v>
      </c>
      <c r="D114" s="25" t="s">
        <v>203</v>
      </c>
      <c r="E114" s="19" t="s">
        <v>121</v>
      </c>
      <c r="F114" s="25" t="s">
        <v>122</v>
      </c>
      <c r="G114" s="25" t="s">
        <v>122</v>
      </c>
      <c r="H114" s="25" t="s">
        <v>111</v>
      </c>
      <c r="I114" s="25">
        <v>178</v>
      </c>
      <c r="J114" s="25" t="s">
        <v>112</v>
      </c>
      <c r="K114" s="25">
        <v>107</v>
      </c>
    </row>
    <row r="115" spans="1:11">
      <c r="A115" s="2">
        <v>108</v>
      </c>
      <c r="B115" s="2">
        <v>516</v>
      </c>
      <c r="C115" s="24">
        <v>2.8125000000000001E-2</v>
      </c>
      <c r="D115" s="25" t="s">
        <v>204</v>
      </c>
      <c r="E115" s="19" t="s">
        <v>49</v>
      </c>
      <c r="F115" s="25" t="s">
        <v>50</v>
      </c>
      <c r="G115" s="25" t="s">
        <v>25</v>
      </c>
      <c r="H115" s="25" t="s">
        <v>68</v>
      </c>
      <c r="I115" s="25">
        <v>216</v>
      </c>
      <c r="J115" s="25" t="s">
        <v>205</v>
      </c>
      <c r="K115" s="25">
        <v>108</v>
      </c>
    </row>
    <row r="116" spans="1:11">
      <c r="A116" s="2">
        <v>109</v>
      </c>
      <c r="B116" s="2">
        <v>941</v>
      </c>
      <c r="C116" s="24">
        <v>2.8148148148148148E-2</v>
      </c>
      <c r="D116" s="25" t="s">
        <v>206</v>
      </c>
      <c r="E116" s="19" t="s">
        <v>121</v>
      </c>
      <c r="F116" s="25" t="s">
        <v>122</v>
      </c>
      <c r="G116" s="25" t="s">
        <v>122</v>
      </c>
      <c r="H116" s="25" t="s">
        <v>54</v>
      </c>
      <c r="I116" s="25">
        <v>215</v>
      </c>
      <c r="J116" s="25" t="s">
        <v>71</v>
      </c>
      <c r="K116" s="25">
        <v>109</v>
      </c>
    </row>
    <row r="117" spans="1:11">
      <c r="A117" s="2">
        <v>110</v>
      </c>
      <c r="B117" s="2">
        <v>197</v>
      </c>
      <c r="C117" s="24">
        <v>2.8182870370370372E-2</v>
      </c>
      <c r="D117" s="25" t="s">
        <v>207</v>
      </c>
      <c r="E117" s="19" t="s">
        <v>32</v>
      </c>
      <c r="F117" s="25" t="s">
        <v>33</v>
      </c>
      <c r="G117" s="25" t="s">
        <v>33</v>
      </c>
      <c r="H117" s="25" t="s">
        <v>103</v>
      </c>
      <c r="I117" s="25">
        <v>214</v>
      </c>
      <c r="J117" s="25" t="s">
        <v>104</v>
      </c>
      <c r="K117" s="25">
        <v>110</v>
      </c>
    </row>
    <row r="118" spans="1:11">
      <c r="A118" s="2">
        <v>111</v>
      </c>
      <c r="B118" s="2">
        <v>114</v>
      </c>
      <c r="C118" s="24">
        <v>2.8275462962962964E-2</v>
      </c>
      <c r="D118" s="25" t="s">
        <v>208</v>
      </c>
      <c r="E118" s="19" t="s">
        <v>64</v>
      </c>
      <c r="F118" s="25" t="s">
        <v>65</v>
      </c>
      <c r="G118" s="25" t="s">
        <v>66</v>
      </c>
      <c r="H118" s="25" t="s">
        <v>68</v>
      </c>
      <c r="I118" s="25">
        <v>213</v>
      </c>
      <c r="J118" s="25" t="s">
        <v>71</v>
      </c>
      <c r="K118" s="25">
        <v>111</v>
      </c>
    </row>
    <row r="119" spans="1:11">
      <c r="A119" s="2">
        <v>112</v>
      </c>
      <c r="B119" s="2">
        <v>734</v>
      </c>
      <c r="C119" s="24">
        <v>2.8275462962962964E-2</v>
      </c>
      <c r="D119" s="25" t="s">
        <v>209</v>
      </c>
      <c r="E119" s="19" t="s">
        <v>18</v>
      </c>
      <c r="F119" s="25" t="s">
        <v>19</v>
      </c>
      <c r="G119" s="25" t="s">
        <v>19</v>
      </c>
      <c r="H119" s="25" t="s">
        <v>103</v>
      </c>
      <c r="I119" s="25">
        <v>212</v>
      </c>
      <c r="J119" s="25" t="s">
        <v>104</v>
      </c>
      <c r="K119" s="25">
        <v>112</v>
      </c>
    </row>
    <row r="120" spans="1:11">
      <c r="A120" s="2">
        <v>113</v>
      </c>
      <c r="B120" s="2">
        <v>715</v>
      </c>
      <c r="C120" s="24">
        <v>2.8298611111111111E-2</v>
      </c>
      <c r="D120" s="25" t="s">
        <v>210</v>
      </c>
      <c r="E120" s="19" t="s">
        <v>121</v>
      </c>
      <c r="F120" s="25" t="s">
        <v>122</v>
      </c>
      <c r="G120" s="25" t="s">
        <v>122</v>
      </c>
      <c r="H120" s="25" t="s">
        <v>85</v>
      </c>
      <c r="I120" s="25">
        <v>211</v>
      </c>
      <c r="J120" s="25" t="s">
        <v>100</v>
      </c>
      <c r="K120" s="25">
        <v>113</v>
      </c>
    </row>
    <row r="121" spans="1:11">
      <c r="A121" s="2">
        <v>114</v>
      </c>
      <c r="B121" s="2">
        <v>432</v>
      </c>
      <c r="C121" s="24">
        <v>2.8344907407407412E-2</v>
      </c>
      <c r="D121" s="25" t="s">
        <v>211</v>
      </c>
      <c r="E121" s="19" t="s">
        <v>46</v>
      </c>
      <c r="F121" s="25" t="s">
        <v>47</v>
      </c>
      <c r="G121" s="25" t="s">
        <v>44</v>
      </c>
      <c r="H121" s="25" t="s">
        <v>169</v>
      </c>
      <c r="I121" s="25">
        <v>210</v>
      </c>
      <c r="J121" s="25" t="s">
        <v>104</v>
      </c>
      <c r="K121" s="25">
        <v>114</v>
      </c>
    </row>
    <row r="122" spans="1:11">
      <c r="A122" s="2">
        <v>115</v>
      </c>
      <c r="B122" s="2">
        <v>295</v>
      </c>
      <c r="C122" s="24">
        <v>2.8414351851851847E-2</v>
      </c>
      <c r="D122" s="25" t="s">
        <v>212</v>
      </c>
      <c r="E122" s="19" t="s">
        <v>89</v>
      </c>
      <c r="F122" s="25" t="s">
        <v>90</v>
      </c>
      <c r="G122" s="25" t="s">
        <v>90</v>
      </c>
      <c r="H122" s="25" t="s">
        <v>37</v>
      </c>
      <c r="I122" s="25">
        <v>209</v>
      </c>
      <c r="J122" s="25" t="s">
        <v>21</v>
      </c>
      <c r="K122" s="25">
        <v>115</v>
      </c>
    </row>
    <row r="123" spans="1:11">
      <c r="A123" s="2">
        <v>116</v>
      </c>
      <c r="B123" s="2">
        <v>958</v>
      </c>
      <c r="C123" s="24">
        <v>2.8460648148148148E-2</v>
      </c>
      <c r="D123" s="25" t="s">
        <v>213</v>
      </c>
      <c r="E123" s="19" t="s">
        <v>32</v>
      </c>
      <c r="F123" s="25" t="s">
        <v>33</v>
      </c>
      <c r="G123" s="25" t="s">
        <v>33</v>
      </c>
      <c r="H123" s="25" t="s">
        <v>103</v>
      </c>
      <c r="I123" s="25">
        <v>208</v>
      </c>
      <c r="J123" s="25" t="s">
        <v>176</v>
      </c>
      <c r="K123" s="25">
        <v>116</v>
      </c>
    </row>
    <row r="124" spans="1:11">
      <c r="A124" s="2">
        <v>117</v>
      </c>
      <c r="B124" s="2">
        <v>487</v>
      </c>
      <c r="C124" s="24">
        <v>2.8738425925925928E-2</v>
      </c>
      <c r="D124" s="25" t="s">
        <v>214</v>
      </c>
      <c r="E124" s="19" t="s">
        <v>49</v>
      </c>
      <c r="F124" s="25" t="s">
        <v>50</v>
      </c>
      <c r="G124" s="25" t="s">
        <v>25</v>
      </c>
      <c r="H124" s="25" t="s">
        <v>103</v>
      </c>
      <c r="I124" s="25">
        <v>207</v>
      </c>
      <c r="J124" s="25" t="s">
        <v>176</v>
      </c>
      <c r="K124" s="25">
        <v>117</v>
      </c>
    </row>
    <row r="125" spans="1:11">
      <c r="A125" s="2">
        <v>118</v>
      </c>
      <c r="B125" s="2">
        <v>994</v>
      </c>
      <c r="C125" s="24">
        <v>2.8807870370370373E-2</v>
      </c>
      <c r="D125" s="25" t="s">
        <v>215</v>
      </c>
      <c r="E125" s="19" t="s">
        <v>216</v>
      </c>
      <c r="F125" s="25" t="s">
        <v>217</v>
      </c>
      <c r="G125" s="25" t="s">
        <v>217</v>
      </c>
      <c r="H125" s="25" t="s">
        <v>111</v>
      </c>
      <c r="I125" s="25">
        <v>177</v>
      </c>
      <c r="J125" s="25" t="s">
        <v>112</v>
      </c>
      <c r="K125" s="25">
        <v>118</v>
      </c>
    </row>
    <row r="126" spans="1:11">
      <c r="A126" s="2">
        <v>119</v>
      </c>
      <c r="B126" s="2">
        <v>63</v>
      </c>
      <c r="C126" s="24">
        <v>2.8819444444444443E-2</v>
      </c>
      <c r="D126" s="25" t="s">
        <v>218</v>
      </c>
      <c r="E126" s="19" t="s">
        <v>121</v>
      </c>
      <c r="F126" s="25" t="s">
        <v>122</v>
      </c>
      <c r="G126" s="25" t="s">
        <v>122</v>
      </c>
      <c r="H126" s="25" t="s">
        <v>29</v>
      </c>
      <c r="I126" s="25">
        <v>206</v>
      </c>
      <c r="J126" s="25" t="s">
        <v>61</v>
      </c>
      <c r="K126" s="25">
        <v>119</v>
      </c>
    </row>
    <row r="127" spans="1:11">
      <c r="A127" s="2">
        <v>120</v>
      </c>
      <c r="B127" s="2">
        <v>66</v>
      </c>
      <c r="C127" s="24">
        <v>2.883101851851852E-2</v>
      </c>
      <c r="D127" s="25" t="s">
        <v>219</v>
      </c>
      <c r="E127" s="19" t="s">
        <v>121</v>
      </c>
      <c r="F127" s="25" t="s">
        <v>122</v>
      </c>
      <c r="G127" s="25" t="s">
        <v>122</v>
      </c>
      <c r="H127" s="25" t="s">
        <v>68</v>
      </c>
      <c r="I127" s="25">
        <v>205</v>
      </c>
      <c r="J127" s="25" t="s">
        <v>92</v>
      </c>
      <c r="K127" s="25">
        <v>120</v>
      </c>
    </row>
    <row r="128" spans="1:11">
      <c r="A128" s="2">
        <v>121</v>
      </c>
      <c r="B128" s="2">
        <v>88</v>
      </c>
      <c r="C128" s="24">
        <v>2.884259259259259E-2</v>
      </c>
      <c r="D128" s="25" t="s">
        <v>220</v>
      </c>
      <c r="E128" s="19" t="s">
        <v>121</v>
      </c>
      <c r="F128" s="25" t="s">
        <v>122</v>
      </c>
      <c r="G128" s="25" t="s">
        <v>122</v>
      </c>
      <c r="H128" s="25" t="s">
        <v>58</v>
      </c>
      <c r="I128" s="25">
        <v>176</v>
      </c>
      <c r="J128" s="25" t="s">
        <v>59</v>
      </c>
      <c r="K128" s="25">
        <v>121</v>
      </c>
    </row>
    <row r="129" spans="1:11">
      <c r="A129" s="2">
        <v>122</v>
      </c>
      <c r="B129" s="2">
        <v>233</v>
      </c>
      <c r="C129" s="24">
        <v>2.8865740740740744E-2</v>
      </c>
      <c r="D129" s="25" t="s">
        <v>221</v>
      </c>
      <c r="E129" s="19" t="s">
        <v>18</v>
      </c>
      <c r="F129" s="25" t="s">
        <v>19</v>
      </c>
      <c r="G129" s="25" t="s">
        <v>19</v>
      </c>
      <c r="H129" s="25" t="s">
        <v>103</v>
      </c>
      <c r="I129" s="25">
        <v>204</v>
      </c>
      <c r="J129" s="25" t="s">
        <v>176</v>
      </c>
      <c r="K129" s="25">
        <v>122</v>
      </c>
    </row>
    <row r="130" spans="1:11">
      <c r="A130" s="2">
        <v>123</v>
      </c>
      <c r="B130" s="2">
        <v>987</v>
      </c>
      <c r="C130" s="24">
        <v>2.8900462962962961E-2</v>
      </c>
      <c r="D130" s="25" t="s">
        <v>222</v>
      </c>
      <c r="E130" s="19">
        <v>0</v>
      </c>
      <c r="F130" s="25" t="s">
        <v>223</v>
      </c>
      <c r="G130" s="25" t="s">
        <v>223</v>
      </c>
      <c r="H130" s="25" t="s">
        <v>68</v>
      </c>
      <c r="I130" s="25" t="s">
        <v>223</v>
      </c>
      <c r="J130" s="25" t="s">
        <v>223</v>
      </c>
      <c r="K130" s="25" t="s">
        <v>223</v>
      </c>
    </row>
    <row r="131" spans="1:11">
      <c r="A131" s="2">
        <v>124</v>
      </c>
      <c r="B131" s="2">
        <v>249</v>
      </c>
      <c r="C131" s="24">
        <v>2.9201388888888888E-2</v>
      </c>
      <c r="D131" s="25" t="s">
        <v>224</v>
      </c>
      <c r="E131" s="19" t="s">
        <v>76</v>
      </c>
      <c r="F131" s="25" t="s">
        <v>77</v>
      </c>
      <c r="G131" s="25" t="s">
        <v>77</v>
      </c>
      <c r="H131" s="25" t="s">
        <v>130</v>
      </c>
      <c r="I131" s="25">
        <v>175</v>
      </c>
      <c r="J131" s="25" t="s">
        <v>131</v>
      </c>
      <c r="K131" s="25">
        <v>123</v>
      </c>
    </row>
    <row r="132" spans="1:11">
      <c r="A132" s="2">
        <v>125</v>
      </c>
      <c r="B132" s="2">
        <v>768</v>
      </c>
      <c r="C132" s="24">
        <v>2.9224537037037038E-2</v>
      </c>
      <c r="D132" s="25" t="s">
        <v>225</v>
      </c>
      <c r="E132" s="19" t="s">
        <v>76</v>
      </c>
      <c r="F132" s="25" t="s">
        <v>77</v>
      </c>
      <c r="G132" s="25" t="s">
        <v>77</v>
      </c>
      <c r="H132" s="25" t="s">
        <v>226</v>
      </c>
      <c r="I132" s="25">
        <v>203</v>
      </c>
      <c r="J132" s="25" t="s">
        <v>104</v>
      </c>
      <c r="K132" s="25">
        <v>124</v>
      </c>
    </row>
    <row r="133" spans="1:11">
      <c r="A133" s="2">
        <v>126</v>
      </c>
      <c r="B133" s="2">
        <v>997</v>
      </c>
      <c r="C133" s="24">
        <v>2.9594907407407407E-2</v>
      </c>
      <c r="D133" s="25" t="s">
        <v>227</v>
      </c>
      <c r="E133" s="19" t="s">
        <v>49</v>
      </c>
      <c r="F133" s="25" t="s">
        <v>50</v>
      </c>
      <c r="G133" s="25" t="s">
        <v>25</v>
      </c>
      <c r="H133" s="25">
        <v>0</v>
      </c>
      <c r="I133" s="25" t="s">
        <v>223</v>
      </c>
      <c r="J133" s="25" t="s">
        <v>223</v>
      </c>
      <c r="K133" s="25" t="s">
        <v>223</v>
      </c>
    </row>
    <row r="134" spans="1:11">
      <c r="A134" s="2">
        <v>127</v>
      </c>
      <c r="B134" s="2">
        <v>370</v>
      </c>
      <c r="C134" s="24">
        <v>2.9722222222222219E-2</v>
      </c>
      <c r="D134" s="25" t="s">
        <v>228</v>
      </c>
      <c r="E134" s="19" t="s">
        <v>35</v>
      </c>
      <c r="F134" s="25" t="s">
        <v>36</v>
      </c>
      <c r="G134" s="25" t="s">
        <v>36</v>
      </c>
      <c r="H134" s="25" t="s">
        <v>58</v>
      </c>
      <c r="I134" s="25">
        <v>174</v>
      </c>
      <c r="J134" s="25" t="s">
        <v>136</v>
      </c>
      <c r="K134" s="25">
        <v>125</v>
      </c>
    </row>
    <row r="135" spans="1:11">
      <c r="A135" s="2">
        <v>128</v>
      </c>
      <c r="B135" s="2">
        <v>355</v>
      </c>
      <c r="C135" s="24">
        <v>2.9756944444444447E-2</v>
      </c>
      <c r="D135" s="25" t="s">
        <v>229</v>
      </c>
      <c r="E135" s="19" t="s">
        <v>35</v>
      </c>
      <c r="F135" s="25" t="s">
        <v>36</v>
      </c>
      <c r="G135" s="25" t="s">
        <v>36</v>
      </c>
      <c r="H135" s="25" t="s">
        <v>37</v>
      </c>
      <c r="I135" s="25">
        <v>202</v>
      </c>
      <c r="J135" s="25" t="s">
        <v>193</v>
      </c>
      <c r="K135" s="25">
        <v>126</v>
      </c>
    </row>
    <row r="136" spans="1:11">
      <c r="A136" s="2">
        <v>129</v>
      </c>
      <c r="B136" s="2">
        <v>55</v>
      </c>
      <c r="C136" s="24">
        <v>2.9780092592592594E-2</v>
      </c>
      <c r="D136" s="25" t="s">
        <v>230</v>
      </c>
      <c r="E136" s="19" t="s">
        <v>121</v>
      </c>
      <c r="F136" s="25" t="s">
        <v>122</v>
      </c>
      <c r="G136" s="25" t="s">
        <v>122</v>
      </c>
      <c r="H136" s="25" t="s">
        <v>158</v>
      </c>
      <c r="I136" s="25">
        <v>173</v>
      </c>
      <c r="J136" s="25" t="s">
        <v>231</v>
      </c>
      <c r="K136" s="25">
        <v>127</v>
      </c>
    </row>
    <row r="137" spans="1:11">
      <c r="A137" s="2">
        <v>130</v>
      </c>
      <c r="B137" s="2">
        <v>705</v>
      </c>
      <c r="C137" s="24">
        <v>2.9791666666666664E-2</v>
      </c>
      <c r="D137" s="25" t="s">
        <v>232</v>
      </c>
      <c r="E137" s="19" t="s">
        <v>185</v>
      </c>
      <c r="F137" s="25" t="s">
        <v>19</v>
      </c>
      <c r="G137" s="25" t="s">
        <v>19</v>
      </c>
      <c r="H137" s="25" t="s">
        <v>103</v>
      </c>
      <c r="I137" s="25">
        <v>201</v>
      </c>
      <c r="J137" s="25" t="s">
        <v>100</v>
      </c>
      <c r="K137" s="25">
        <v>128</v>
      </c>
    </row>
    <row r="138" spans="1:11">
      <c r="A138" s="2">
        <v>131</v>
      </c>
      <c r="B138" s="2">
        <v>350</v>
      </c>
      <c r="C138" s="24">
        <v>2.9814814814814811E-2</v>
      </c>
      <c r="D138" s="25" t="s">
        <v>233</v>
      </c>
      <c r="E138" s="19" t="s">
        <v>35</v>
      </c>
      <c r="F138" s="25" t="s">
        <v>36</v>
      </c>
      <c r="G138" s="25" t="s">
        <v>36</v>
      </c>
      <c r="H138" s="25" t="s">
        <v>111</v>
      </c>
      <c r="I138" s="25">
        <v>172</v>
      </c>
      <c r="J138" s="25" t="s">
        <v>112</v>
      </c>
      <c r="K138" s="25">
        <v>129</v>
      </c>
    </row>
    <row r="139" spans="1:11">
      <c r="A139" s="2">
        <v>132</v>
      </c>
      <c r="B139" s="2">
        <v>961</v>
      </c>
      <c r="C139" s="24">
        <v>2.9849537037037036E-2</v>
      </c>
      <c r="D139" s="25" t="s">
        <v>234</v>
      </c>
      <c r="E139" s="19" t="s">
        <v>35</v>
      </c>
      <c r="F139" s="25" t="s">
        <v>36</v>
      </c>
      <c r="G139" s="25" t="s">
        <v>36</v>
      </c>
      <c r="H139" s="25" t="s">
        <v>58</v>
      </c>
      <c r="I139" s="25">
        <v>171</v>
      </c>
      <c r="J139" s="25" t="s">
        <v>138</v>
      </c>
      <c r="K139" s="25">
        <v>130</v>
      </c>
    </row>
    <row r="140" spans="1:11">
      <c r="A140" s="2">
        <v>133</v>
      </c>
      <c r="B140" s="2">
        <v>21</v>
      </c>
      <c r="C140" s="24">
        <v>2.988425925925926E-2</v>
      </c>
      <c r="D140" s="25" t="s">
        <v>235</v>
      </c>
      <c r="E140" s="19" t="s">
        <v>216</v>
      </c>
      <c r="F140" s="25" t="s">
        <v>217</v>
      </c>
      <c r="G140" s="25" t="s">
        <v>217</v>
      </c>
      <c r="H140" s="25" t="s">
        <v>103</v>
      </c>
      <c r="I140" s="25">
        <v>200</v>
      </c>
      <c r="J140" s="25" t="s">
        <v>104</v>
      </c>
      <c r="K140" s="25">
        <v>131</v>
      </c>
    </row>
    <row r="141" spans="1:11">
      <c r="A141" s="2">
        <v>134</v>
      </c>
      <c r="B141" s="2">
        <v>58</v>
      </c>
      <c r="C141" s="24">
        <v>2.9988425925925922E-2</v>
      </c>
      <c r="D141" s="25" t="s">
        <v>236</v>
      </c>
      <c r="E141" s="19" t="s">
        <v>121</v>
      </c>
      <c r="F141" s="25" t="s">
        <v>122</v>
      </c>
      <c r="G141" s="25" t="s">
        <v>122</v>
      </c>
      <c r="H141" s="25" t="s">
        <v>85</v>
      </c>
      <c r="I141" s="25">
        <v>199</v>
      </c>
      <c r="J141" s="25" t="s">
        <v>109</v>
      </c>
      <c r="K141" s="25">
        <v>132</v>
      </c>
    </row>
    <row r="142" spans="1:11">
      <c r="A142" s="2">
        <v>135</v>
      </c>
      <c r="B142" s="2">
        <v>445</v>
      </c>
      <c r="C142" s="24">
        <v>3.0150462962962962E-2</v>
      </c>
      <c r="D142" s="25" t="s">
        <v>237</v>
      </c>
      <c r="E142" s="19" t="s">
        <v>73</v>
      </c>
      <c r="F142" s="25" t="s">
        <v>74</v>
      </c>
      <c r="G142" s="25" t="s">
        <v>74</v>
      </c>
      <c r="H142" s="25" t="s">
        <v>58</v>
      </c>
      <c r="I142" s="25">
        <v>170</v>
      </c>
      <c r="J142" s="25" t="s">
        <v>59</v>
      </c>
      <c r="K142" s="25">
        <v>133</v>
      </c>
    </row>
    <row r="143" spans="1:11">
      <c r="A143" s="2">
        <v>136</v>
      </c>
      <c r="B143" s="2">
        <v>973</v>
      </c>
      <c r="C143" s="24">
        <v>3.0173611111111113E-2</v>
      </c>
      <c r="D143" s="25" t="s">
        <v>238</v>
      </c>
      <c r="E143" s="19" t="s">
        <v>239</v>
      </c>
      <c r="F143" s="25" t="s">
        <v>240</v>
      </c>
      <c r="G143" s="25" t="s">
        <v>240</v>
      </c>
      <c r="H143" s="25" t="s">
        <v>103</v>
      </c>
      <c r="I143" s="25">
        <v>198</v>
      </c>
      <c r="J143" s="25" t="s">
        <v>104</v>
      </c>
      <c r="K143" s="25">
        <v>134</v>
      </c>
    </row>
    <row r="144" spans="1:11">
      <c r="A144" s="2">
        <v>137</v>
      </c>
      <c r="B144" s="2">
        <v>504</v>
      </c>
      <c r="C144" s="24">
        <v>3.0289351851851855E-2</v>
      </c>
      <c r="D144" s="25" t="s">
        <v>241</v>
      </c>
      <c r="E144" s="19" t="s">
        <v>49</v>
      </c>
      <c r="F144" s="25" t="s">
        <v>50</v>
      </c>
      <c r="G144" s="25" t="s">
        <v>25</v>
      </c>
      <c r="H144" s="25" t="s">
        <v>158</v>
      </c>
      <c r="I144" s="25">
        <v>169</v>
      </c>
      <c r="J144" s="25" t="s">
        <v>159</v>
      </c>
      <c r="K144" s="25">
        <v>135</v>
      </c>
    </row>
    <row r="145" spans="1:11">
      <c r="A145" s="2">
        <v>138</v>
      </c>
      <c r="B145" s="2">
        <v>596</v>
      </c>
      <c r="C145" s="24">
        <v>3.0358796296296297E-2</v>
      </c>
      <c r="D145" s="25" t="s">
        <v>242</v>
      </c>
      <c r="E145" s="19" t="s">
        <v>168</v>
      </c>
      <c r="F145" s="25" t="s">
        <v>40</v>
      </c>
      <c r="G145" s="25" t="s">
        <v>40</v>
      </c>
      <c r="H145" s="25" t="s">
        <v>226</v>
      </c>
      <c r="I145" s="25">
        <v>197</v>
      </c>
      <c r="J145" s="25" t="s">
        <v>69</v>
      </c>
      <c r="K145" s="25">
        <v>136</v>
      </c>
    </row>
    <row r="146" spans="1:11">
      <c r="A146" s="2">
        <v>139</v>
      </c>
      <c r="B146" s="2">
        <v>110</v>
      </c>
      <c r="C146" s="24">
        <v>3.0381944444444444E-2</v>
      </c>
      <c r="D146" s="25" t="s">
        <v>243</v>
      </c>
      <c r="E146" s="19" t="s">
        <v>64</v>
      </c>
      <c r="F146" s="25" t="s">
        <v>65</v>
      </c>
      <c r="G146" s="25" t="s">
        <v>66</v>
      </c>
      <c r="H146" s="25" t="s">
        <v>133</v>
      </c>
      <c r="I146" s="25">
        <v>168</v>
      </c>
      <c r="J146" s="25" t="s">
        <v>59</v>
      </c>
      <c r="K146" s="25">
        <v>137</v>
      </c>
    </row>
    <row r="147" spans="1:11">
      <c r="A147" s="2">
        <v>140</v>
      </c>
      <c r="B147" s="2">
        <v>489</v>
      </c>
      <c r="C147" s="24">
        <v>3.0405092592592591E-2</v>
      </c>
      <c r="D147" s="25" t="s">
        <v>244</v>
      </c>
      <c r="E147" s="19" t="s">
        <v>49</v>
      </c>
      <c r="F147" s="25" t="s">
        <v>50</v>
      </c>
      <c r="G147" s="25" t="s">
        <v>25</v>
      </c>
      <c r="H147" s="25" t="s">
        <v>140</v>
      </c>
      <c r="I147" s="25">
        <v>167</v>
      </c>
      <c r="J147" s="25" t="s">
        <v>112</v>
      </c>
      <c r="K147" s="25">
        <v>138</v>
      </c>
    </row>
    <row r="148" spans="1:11">
      <c r="A148" s="2">
        <v>141</v>
      </c>
      <c r="B148" s="2">
        <v>539</v>
      </c>
      <c r="C148" s="24">
        <v>3.0428240740740742E-2</v>
      </c>
      <c r="D148" s="25" t="s">
        <v>245</v>
      </c>
      <c r="E148" s="19" t="s">
        <v>80</v>
      </c>
      <c r="F148" s="25" t="s">
        <v>81</v>
      </c>
      <c r="G148" s="25" t="s">
        <v>82</v>
      </c>
      <c r="H148" s="25" t="s">
        <v>103</v>
      </c>
      <c r="I148" s="25">
        <v>196</v>
      </c>
      <c r="J148" s="25" t="s">
        <v>100</v>
      </c>
      <c r="K148" s="25">
        <v>139</v>
      </c>
    </row>
    <row r="149" spans="1:11">
      <c r="A149" s="2">
        <v>142</v>
      </c>
      <c r="B149" s="2">
        <v>212</v>
      </c>
      <c r="C149" s="24">
        <v>3.0428240740740742E-2</v>
      </c>
      <c r="D149" s="25" t="s">
        <v>246</v>
      </c>
      <c r="E149" s="19" t="s">
        <v>32</v>
      </c>
      <c r="F149" s="25" t="s">
        <v>33</v>
      </c>
      <c r="G149" s="25" t="s">
        <v>33</v>
      </c>
      <c r="H149" s="25" t="s">
        <v>103</v>
      </c>
      <c r="I149" s="25">
        <v>195</v>
      </c>
      <c r="J149" s="25" t="s">
        <v>94</v>
      </c>
      <c r="K149" s="25">
        <v>140</v>
      </c>
    </row>
    <row r="150" spans="1:11">
      <c r="A150" s="2">
        <v>143</v>
      </c>
      <c r="B150" s="2">
        <v>988</v>
      </c>
      <c r="C150" s="24">
        <v>3.0532407407407411E-2</v>
      </c>
      <c r="D150" s="25" t="s">
        <v>247</v>
      </c>
      <c r="E150" s="19" t="s">
        <v>248</v>
      </c>
      <c r="F150" s="25" t="s">
        <v>223</v>
      </c>
      <c r="G150" s="25" t="s">
        <v>223</v>
      </c>
      <c r="H150" s="25" t="s">
        <v>169</v>
      </c>
      <c r="I150" s="25" t="s">
        <v>223</v>
      </c>
      <c r="J150" s="25" t="s">
        <v>223</v>
      </c>
      <c r="K150" s="25" t="s">
        <v>223</v>
      </c>
    </row>
    <row r="151" spans="1:11">
      <c r="A151" s="2">
        <v>144</v>
      </c>
      <c r="B151" s="2">
        <v>41</v>
      </c>
      <c r="C151" s="24">
        <v>3.0543981481481481E-2</v>
      </c>
      <c r="D151" s="25" t="s">
        <v>249</v>
      </c>
      <c r="E151" s="19" t="s">
        <v>121</v>
      </c>
      <c r="F151" s="25" t="s">
        <v>122</v>
      </c>
      <c r="G151" s="25" t="s">
        <v>122</v>
      </c>
      <c r="H151" s="25" t="s">
        <v>183</v>
      </c>
      <c r="I151" s="25">
        <v>166</v>
      </c>
      <c r="J151" s="25" t="s">
        <v>134</v>
      </c>
      <c r="K151" s="25">
        <v>141</v>
      </c>
    </row>
    <row r="152" spans="1:11">
      <c r="A152" s="2">
        <v>145</v>
      </c>
      <c r="B152" s="2">
        <v>53</v>
      </c>
      <c r="C152" s="24">
        <v>3.0567129629629628E-2</v>
      </c>
      <c r="D152" s="25" t="s">
        <v>250</v>
      </c>
      <c r="E152" s="19" t="s">
        <v>121</v>
      </c>
      <c r="F152" s="25" t="s">
        <v>122</v>
      </c>
      <c r="G152" s="25" t="s">
        <v>122</v>
      </c>
      <c r="H152" s="25" t="s">
        <v>140</v>
      </c>
      <c r="I152" s="25">
        <v>165</v>
      </c>
      <c r="J152" s="25" t="s">
        <v>251</v>
      </c>
      <c r="K152" s="25">
        <v>142</v>
      </c>
    </row>
    <row r="153" spans="1:11">
      <c r="A153" s="2">
        <v>146</v>
      </c>
      <c r="B153" s="2">
        <v>190</v>
      </c>
      <c r="C153" s="24">
        <v>3.0717592592592591E-2</v>
      </c>
      <c r="D153" s="25" t="s">
        <v>252</v>
      </c>
      <c r="E153" s="19" t="s">
        <v>32</v>
      </c>
      <c r="F153" s="25" t="s">
        <v>33</v>
      </c>
      <c r="G153" s="25" t="s">
        <v>33</v>
      </c>
      <c r="H153" s="25" t="s">
        <v>169</v>
      </c>
      <c r="I153" s="25">
        <v>194</v>
      </c>
      <c r="J153" s="25" t="s">
        <v>100</v>
      </c>
      <c r="K153" s="25">
        <v>143</v>
      </c>
    </row>
    <row r="154" spans="1:11">
      <c r="A154" s="2">
        <v>147</v>
      </c>
      <c r="B154" s="2">
        <v>584</v>
      </c>
      <c r="C154" s="24">
        <v>3.0775462962962966E-2</v>
      </c>
      <c r="D154" s="25" t="s">
        <v>253</v>
      </c>
      <c r="E154" s="19" t="s">
        <v>168</v>
      </c>
      <c r="F154" s="25" t="s">
        <v>40</v>
      </c>
      <c r="G154" s="25" t="s">
        <v>40</v>
      </c>
      <c r="H154" s="25" t="s">
        <v>130</v>
      </c>
      <c r="I154" s="25">
        <v>164</v>
      </c>
      <c r="J154" s="25" t="s">
        <v>131</v>
      </c>
      <c r="K154" s="25">
        <v>144</v>
      </c>
    </row>
    <row r="155" spans="1:11">
      <c r="A155" s="2">
        <v>148</v>
      </c>
      <c r="B155" s="2">
        <v>512</v>
      </c>
      <c r="C155" s="24">
        <v>3.0925925925925926E-2</v>
      </c>
      <c r="D155" s="25" t="s">
        <v>254</v>
      </c>
      <c r="E155" s="19" t="s">
        <v>49</v>
      </c>
      <c r="F155" s="25" t="s">
        <v>50</v>
      </c>
      <c r="G155" s="25" t="s">
        <v>25</v>
      </c>
      <c r="H155" s="25" t="s">
        <v>140</v>
      </c>
      <c r="I155" s="25">
        <v>163</v>
      </c>
      <c r="J155" s="25" t="s">
        <v>251</v>
      </c>
      <c r="K155" s="25">
        <v>145</v>
      </c>
    </row>
    <row r="156" spans="1:11">
      <c r="A156" s="2">
        <v>149</v>
      </c>
      <c r="B156" s="2">
        <v>121</v>
      </c>
      <c r="C156" s="24">
        <v>3.0995370370370371E-2</v>
      </c>
      <c r="D156" s="25" t="s">
        <v>255</v>
      </c>
      <c r="E156" s="19" t="s">
        <v>64</v>
      </c>
      <c r="F156" s="25" t="s">
        <v>65</v>
      </c>
      <c r="G156" s="25" t="s">
        <v>66</v>
      </c>
      <c r="H156" s="25" t="s">
        <v>226</v>
      </c>
      <c r="I156" s="25">
        <v>193</v>
      </c>
      <c r="J156" s="25" t="s">
        <v>176</v>
      </c>
      <c r="K156" s="25">
        <v>146</v>
      </c>
    </row>
    <row r="157" spans="1:11">
      <c r="A157" s="2">
        <v>150</v>
      </c>
      <c r="B157" s="2">
        <v>348</v>
      </c>
      <c r="C157" s="24">
        <v>3.1180555555555555E-2</v>
      </c>
      <c r="D157" s="25" t="s">
        <v>256</v>
      </c>
      <c r="E157" s="19" t="s">
        <v>35</v>
      </c>
      <c r="F157" s="25" t="s">
        <v>36</v>
      </c>
      <c r="G157" s="25" t="s">
        <v>36</v>
      </c>
      <c r="H157" s="25" t="s">
        <v>111</v>
      </c>
      <c r="I157" s="25">
        <v>162</v>
      </c>
      <c r="J157" s="25" t="s">
        <v>251</v>
      </c>
      <c r="K157" s="25">
        <v>147</v>
      </c>
    </row>
    <row r="158" spans="1:11">
      <c r="A158" s="2">
        <v>151</v>
      </c>
      <c r="B158" s="2">
        <v>443</v>
      </c>
      <c r="C158" s="24">
        <v>3.123842592592593E-2</v>
      </c>
      <c r="D158" s="25" t="s">
        <v>257</v>
      </c>
      <c r="E158" s="19" t="s">
        <v>73</v>
      </c>
      <c r="F158" s="25" t="s">
        <v>74</v>
      </c>
      <c r="G158" s="25" t="s">
        <v>74</v>
      </c>
      <c r="H158" s="25" t="s">
        <v>130</v>
      </c>
      <c r="I158" s="25">
        <v>161</v>
      </c>
      <c r="J158" s="25" t="s">
        <v>131</v>
      </c>
      <c r="K158" s="25">
        <v>148</v>
      </c>
    </row>
    <row r="159" spans="1:11">
      <c r="A159" s="2">
        <v>152</v>
      </c>
      <c r="B159" s="2">
        <v>71</v>
      </c>
      <c r="C159" s="24">
        <v>3.1585648148148147E-2</v>
      </c>
      <c r="D159" s="25" t="s">
        <v>258</v>
      </c>
      <c r="E159" s="19" t="s">
        <v>121</v>
      </c>
      <c r="F159" s="25" t="s">
        <v>122</v>
      </c>
      <c r="G159" s="25" t="s">
        <v>122</v>
      </c>
      <c r="H159" s="25" t="s">
        <v>68</v>
      </c>
      <c r="I159" s="25">
        <v>192</v>
      </c>
      <c r="J159" s="25" t="s">
        <v>116</v>
      </c>
      <c r="K159" s="25">
        <v>149</v>
      </c>
    </row>
    <row r="160" spans="1:11">
      <c r="A160" s="2">
        <v>153</v>
      </c>
      <c r="B160" s="2">
        <v>46</v>
      </c>
      <c r="C160" s="24">
        <v>3.1608796296296295E-2</v>
      </c>
      <c r="D160" s="25" t="s">
        <v>259</v>
      </c>
      <c r="E160" s="19" t="s">
        <v>121</v>
      </c>
      <c r="F160" s="25" t="s">
        <v>122</v>
      </c>
      <c r="G160" s="25" t="s">
        <v>122</v>
      </c>
      <c r="H160" s="25" t="s">
        <v>183</v>
      </c>
      <c r="I160" s="25">
        <v>160</v>
      </c>
      <c r="J160" s="25" t="s">
        <v>136</v>
      </c>
      <c r="K160" s="25">
        <v>150</v>
      </c>
    </row>
    <row r="161" spans="1:11">
      <c r="A161" s="2">
        <v>154</v>
      </c>
      <c r="B161" s="2">
        <v>968</v>
      </c>
      <c r="C161" s="24">
        <v>3.1666666666666669E-2</v>
      </c>
      <c r="D161" s="25" t="s">
        <v>260</v>
      </c>
      <c r="E161" s="19" t="s">
        <v>121</v>
      </c>
      <c r="F161" s="25" t="s">
        <v>122</v>
      </c>
      <c r="G161" s="25" t="s">
        <v>122</v>
      </c>
      <c r="H161" s="25" t="s">
        <v>158</v>
      </c>
      <c r="I161" s="25">
        <v>159</v>
      </c>
      <c r="J161" s="25" t="s">
        <v>138</v>
      </c>
      <c r="K161" s="25">
        <v>151</v>
      </c>
    </row>
    <row r="162" spans="1:11">
      <c r="A162" s="2">
        <v>155</v>
      </c>
      <c r="B162" s="2">
        <v>90</v>
      </c>
      <c r="C162" s="24">
        <v>3.172453703703703E-2</v>
      </c>
      <c r="D162" s="25" t="s">
        <v>261</v>
      </c>
      <c r="E162" s="19" t="s">
        <v>121</v>
      </c>
      <c r="F162" s="25" t="s">
        <v>122</v>
      </c>
      <c r="G162" s="25" t="s">
        <v>122</v>
      </c>
      <c r="H162" s="25" t="s">
        <v>54</v>
      </c>
      <c r="I162" s="25">
        <v>191</v>
      </c>
      <c r="J162" s="25" t="s">
        <v>193</v>
      </c>
      <c r="K162" s="25">
        <v>152</v>
      </c>
    </row>
    <row r="163" spans="1:11">
      <c r="A163" s="2">
        <v>156</v>
      </c>
      <c r="B163" s="2">
        <v>956</v>
      </c>
      <c r="C163" s="24">
        <v>3.1863425925925927E-2</v>
      </c>
      <c r="D163" s="25" t="s">
        <v>262</v>
      </c>
      <c r="E163" s="19" t="s">
        <v>89</v>
      </c>
      <c r="F163" s="25" t="s">
        <v>90</v>
      </c>
      <c r="G163" s="25" t="s">
        <v>90</v>
      </c>
      <c r="H163" s="25" t="s">
        <v>103</v>
      </c>
      <c r="I163" s="25">
        <v>190</v>
      </c>
      <c r="J163" s="25" t="s">
        <v>104</v>
      </c>
      <c r="K163" s="25">
        <v>153</v>
      </c>
    </row>
    <row r="164" spans="1:11">
      <c r="A164" s="2">
        <v>157</v>
      </c>
      <c r="B164" s="2">
        <v>78</v>
      </c>
      <c r="C164" s="24">
        <v>3.1944444444444449E-2</v>
      </c>
      <c r="D164" s="25" t="s">
        <v>263</v>
      </c>
      <c r="E164" s="19" t="s">
        <v>121</v>
      </c>
      <c r="F164" s="25" t="s">
        <v>122</v>
      </c>
      <c r="G164" s="25" t="s">
        <v>122</v>
      </c>
      <c r="H164" s="25" t="s">
        <v>68</v>
      </c>
      <c r="I164" s="25">
        <v>189</v>
      </c>
      <c r="J164" s="25" t="s">
        <v>205</v>
      </c>
      <c r="K164" s="25">
        <v>154</v>
      </c>
    </row>
    <row r="165" spans="1:11">
      <c r="A165" s="2">
        <v>158</v>
      </c>
      <c r="B165" s="2">
        <v>170</v>
      </c>
      <c r="C165" s="24">
        <v>3.2037037037037037E-2</v>
      </c>
      <c r="D165" s="25" t="s">
        <v>264</v>
      </c>
      <c r="E165" s="19" t="s">
        <v>145</v>
      </c>
      <c r="F165" s="25" t="s">
        <v>146</v>
      </c>
      <c r="G165" s="25" t="s">
        <v>82</v>
      </c>
      <c r="H165" s="25" t="s">
        <v>58</v>
      </c>
      <c r="I165" s="25">
        <v>158</v>
      </c>
      <c r="J165" s="25" t="s">
        <v>59</v>
      </c>
      <c r="K165" s="25">
        <v>155</v>
      </c>
    </row>
    <row r="166" spans="1:11">
      <c r="A166" s="2">
        <v>159</v>
      </c>
      <c r="B166" s="2">
        <v>30</v>
      </c>
      <c r="C166" s="24">
        <v>3.2083333333333332E-2</v>
      </c>
      <c r="D166" s="25" t="s">
        <v>265</v>
      </c>
      <c r="E166" s="19" t="s">
        <v>121</v>
      </c>
      <c r="F166" s="25" t="s">
        <v>122</v>
      </c>
      <c r="G166" s="25" t="s">
        <v>122</v>
      </c>
      <c r="H166" s="25" t="s">
        <v>266</v>
      </c>
      <c r="I166" s="25">
        <v>157</v>
      </c>
      <c r="J166" s="25" t="s">
        <v>131</v>
      </c>
      <c r="K166" s="25">
        <v>156</v>
      </c>
    </row>
    <row r="167" spans="1:11">
      <c r="A167" s="2">
        <v>160</v>
      </c>
      <c r="B167" s="2">
        <v>146</v>
      </c>
      <c r="C167" s="24">
        <v>3.2245370370370369E-2</v>
      </c>
      <c r="D167" s="25" t="s">
        <v>267</v>
      </c>
      <c r="E167" s="19" t="s">
        <v>142</v>
      </c>
      <c r="F167" s="25" t="s">
        <v>143</v>
      </c>
      <c r="G167" s="25" t="s">
        <v>143</v>
      </c>
      <c r="H167" s="25" t="s">
        <v>54</v>
      </c>
      <c r="I167" s="25">
        <v>188</v>
      </c>
      <c r="J167" s="25" t="s">
        <v>55</v>
      </c>
      <c r="K167" s="25">
        <v>157</v>
      </c>
    </row>
    <row r="168" spans="1:11">
      <c r="A168" s="2">
        <v>161</v>
      </c>
      <c r="B168" s="2">
        <v>486</v>
      </c>
      <c r="C168" s="24">
        <v>3.2303240740740737E-2</v>
      </c>
      <c r="D168" s="25" t="s">
        <v>268</v>
      </c>
      <c r="E168" s="19" t="s">
        <v>49</v>
      </c>
      <c r="F168" s="25" t="s">
        <v>50</v>
      </c>
      <c r="G168" s="25" t="s">
        <v>25</v>
      </c>
      <c r="H168" s="25" t="s">
        <v>169</v>
      </c>
      <c r="I168" s="25">
        <v>187</v>
      </c>
      <c r="J168" s="25" t="s">
        <v>269</v>
      </c>
      <c r="K168" s="25">
        <v>158</v>
      </c>
    </row>
    <row r="169" spans="1:11">
      <c r="A169" s="2">
        <v>162</v>
      </c>
      <c r="B169" s="2">
        <v>365</v>
      </c>
      <c r="C169" s="24">
        <v>3.2314814814814817E-2</v>
      </c>
      <c r="D169" s="25" t="s">
        <v>270</v>
      </c>
      <c r="E169" s="19" t="s">
        <v>35</v>
      </c>
      <c r="F169" s="25" t="s">
        <v>36</v>
      </c>
      <c r="G169" s="25" t="s">
        <v>36</v>
      </c>
      <c r="H169" s="25" t="s">
        <v>111</v>
      </c>
      <c r="I169" s="25">
        <v>156</v>
      </c>
      <c r="J169" s="25" t="s">
        <v>159</v>
      </c>
      <c r="K169" s="25">
        <v>159</v>
      </c>
    </row>
    <row r="170" spans="1:11">
      <c r="A170" s="2">
        <v>163</v>
      </c>
      <c r="B170" s="2">
        <v>14</v>
      </c>
      <c r="C170" s="24">
        <v>3.2326388888888884E-2</v>
      </c>
      <c r="D170" s="25" t="s">
        <v>271</v>
      </c>
      <c r="E170" s="19" t="s">
        <v>216</v>
      </c>
      <c r="F170" s="25" t="s">
        <v>217</v>
      </c>
      <c r="G170" s="25" t="s">
        <v>217</v>
      </c>
      <c r="H170" s="25" t="s">
        <v>85</v>
      </c>
      <c r="I170" s="25">
        <v>186</v>
      </c>
      <c r="J170" s="25" t="s">
        <v>69</v>
      </c>
      <c r="K170" s="25">
        <v>160</v>
      </c>
    </row>
    <row r="171" spans="1:11">
      <c r="A171" s="2">
        <v>164</v>
      </c>
      <c r="B171" s="2">
        <v>449</v>
      </c>
      <c r="C171" s="24">
        <v>3.2488425925925928E-2</v>
      </c>
      <c r="D171" s="25" t="s">
        <v>272</v>
      </c>
      <c r="E171" s="19" t="s">
        <v>73</v>
      </c>
      <c r="F171" s="25" t="s">
        <v>74</v>
      </c>
      <c r="G171" s="25" t="s">
        <v>74</v>
      </c>
      <c r="H171" s="25" t="s">
        <v>183</v>
      </c>
      <c r="I171" s="25">
        <v>155</v>
      </c>
      <c r="J171" s="25" t="s">
        <v>231</v>
      </c>
      <c r="K171" s="25">
        <v>161</v>
      </c>
    </row>
    <row r="172" spans="1:11">
      <c r="A172" s="2">
        <v>165</v>
      </c>
      <c r="B172" s="2">
        <v>135</v>
      </c>
      <c r="C172" s="24">
        <v>3.2731481481481479E-2</v>
      </c>
      <c r="D172" s="25" t="s">
        <v>273</v>
      </c>
      <c r="E172" s="19" t="s">
        <v>274</v>
      </c>
      <c r="F172" s="25" t="s">
        <v>275</v>
      </c>
      <c r="G172" s="25" t="s">
        <v>66</v>
      </c>
      <c r="H172" s="25" t="s">
        <v>130</v>
      </c>
      <c r="I172" s="25">
        <v>154</v>
      </c>
      <c r="J172" s="25" t="s">
        <v>131</v>
      </c>
      <c r="K172" s="25">
        <v>162</v>
      </c>
    </row>
    <row r="173" spans="1:11">
      <c r="A173" s="2">
        <v>166</v>
      </c>
      <c r="B173" s="2">
        <v>985</v>
      </c>
      <c r="C173" s="24">
        <v>3.2800925925925928E-2</v>
      </c>
      <c r="D173" s="25" t="s">
        <v>276</v>
      </c>
      <c r="E173" s="19" t="s">
        <v>57</v>
      </c>
      <c r="F173" s="25" t="s">
        <v>24</v>
      </c>
      <c r="G173" s="25" t="s">
        <v>25</v>
      </c>
      <c r="H173" s="25" t="s">
        <v>58</v>
      </c>
      <c r="I173" s="25">
        <v>153</v>
      </c>
      <c r="J173" s="25" t="s">
        <v>277</v>
      </c>
      <c r="K173" s="25">
        <v>163</v>
      </c>
    </row>
    <row r="174" spans="1:11">
      <c r="A174" s="2">
        <v>167</v>
      </c>
      <c r="B174" s="2">
        <v>451</v>
      </c>
      <c r="C174" s="24">
        <v>3.2812500000000001E-2</v>
      </c>
      <c r="D174" s="25" t="s">
        <v>278</v>
      </c>
      <c r="E174" s="19" t="s">
        <v>73</v>
      </c>
      <c r="F174" s="25" t="s">
        <v>74</v>
      </c>
      <c r="G174" s="25" t="s">
        <v>74</v>
      </c>
      <c r="H174" s="25" t="s">
        <v>133</v>
      </c>
      <c r="I174" s="25">
        <v>152</v>
      </c>
      <c r="J174" s="25" t="s">
        <v>134</v>
      </c>
      <c r="K174" s="25">
        <v>164</v>
      </c>
    </row>
    <row r="175" spans="1:11">
      <c r="A175" s="2">
        <v>168</v>
      </c>
      <c r="B175" s="2">
        <v>366</v>
      </c>
      <c r="C175" s="24">
        <v>3.2824074074074075E-2</v>
      </c>
      <c r="D175" s="25" t="s">
        <v>279</v>
      </c>
      <c r="E175" s="19" t="s">
        <v>35</v>
      </c>
      <c r="F175" s="25" t="s">
        <v>36</v>
      </c>
      <c r="G175" s="25" t="s">
        <v>36</v>
      </c>
      <c r="H175" s="25" t="s">
        <v>226</v>
      </c>
      <c r="I175" s="25">
        <v>185</v>
      </c>
      <c r="J175" s="25" t="s">
        <v>205</v>
      </c>
      <c r="K175" s="25">
        <v>165</v>
      </c>
    </row>
    <row r="176" spans="1:11">
      <c r="A176" s="2">
        <v>169</v>
      </c>
      <c r="B176" s="2">
        <v>546</v>
      </c>
      <c r="C176" s="24">
        <v>3.2835648148148149E-2</v>
      </c>
      <c r="D176" s="25" t="s">
        <v>280</v>
      </c>
      <c r="E176" s="19" t="s">
        <v>80</v>
      </c>
      <c r="F176" s="25" t="s">
        <v>81</v>
      </c>
      <c r="G176" s="25" t="s">
        <v>82</v>
      </c>
      <c r="H176" s="25" t="s">
        <v>140</v>
      </c>
      <c r="I176" s="25">
        <v>151</v>
      </c>
      <c r="J176" s="25" t="s">
        <v>112</v>
      </c>
      <c r="K176" s="25">
        <v>166</v>
      </c>
    </row>
    <row r="177" spans="1:11">
      <c r="A177" s="2">
        <v>170</v>
      </c>
      <c r="B177" s="2">
        <v>148</v>
      </c>
      <c r="C177" s="24">
        <v>3.2847222222222222E-2</v>
      </c>
      <c r="D177" s="25" t="s">
        <v>281</v>
      </c>
      <c r="E177" s="19" t="s">
        <v>142</v>
      </c>
      <c r="F177" s="25" t="s">
        <v>143</v>
      </c>
      <c r="G177" s="25" t="s">
        <v>143</v>
      </c>
      <c r="H177" s="25" t="s">
        <v>158</v>
      </c>
      <c r="I177" s="25">
        <v>150</v>
      </c>
      <c r="J177" s="25" t="s">
        <v>159</v>
      </c>
      <c r="K177" s="25">
        <v>167</v>
      </c>
    </row>
    <row r="178" spans="1:11">
      <c r="A178" s="2">
        <v>171</v>
      </c>
      <c r="B178" s="2">
        <v>545</v>
      </c>
      <c r="C178" s="24">
        <v>3.2858796296296296E-2</v>
      </c>
      <c r="D178" s="25" t="s">
        <v>282</v>
      </c>
      <c r="E178" s="19" t="s">
        <v>80</v>
      </c>
      <c r="F178" s="25" t="s">
        <v>81</v>
      </c>
      <c r="G178" s="25" t="s">
        <v>82</v>
      </c>
      <c r="H178" s="25" t="s">
        <v>85</v>
      </c>
      <c r="I178" s="25">
        <v>184</v>
      </c>
      <c r="J178" s="25" t="s">
        <v>71</v>
      </c>
      <c r="K178" s="25">
        <v>168</v>
      </c>
    </row>
    <row r="179" spans="1:11">
      <c r="A179" s="2">
        <v>172</v>
      </c>
      <c r="B179" s="2">
        <v>738</v>
      </c>
      <c r="C179" s="24">
        <v>3.2916666666666664E-2</v>
      </c>
      <c r="D179" s="25" t="s">
        <v>283</v>
      </c>
      <c r="E179" s="19" t="s">
        <v>73</v>
      </c>
      <c r="F179" s="25" t="s">
        <v>74</v>
      </c>
      <c r="G179" s="25" t="s">
        <v>74</v>
      </c>
      <c r="H179" s="25" t="s">
        <v>111</v>
      </c>
      <c r="I179" s="25">
        <v>149</v>
      </c>
      <c r="J179" s="25" t="s">
        <v>112</v>
      </c>
      <c r="K179" s="25">
        <v>169</v>
      </c>
    </row>
    <row r="180" spans="1:11">
      <c r="A180" s="2">
        <v>173</v>
      </c>
      <c r="B180" s="2">
        <v>199</v>
      </c>
      <c r="C180" s="24">
        <v>3.2939814814814811E-2</v>
      </c>
      <c r="D180" s="25" t="s">
        <v>284</v>
      </c>
      <c r="E180" s="19" t="s">
        <v>32</v>
      </c>
      <c r="F180" s="25" t="s">
        <v>33</v>
      </c>
      <c r="G180" s="25" t="s">
        <v>33</v>
      </c>
      <c r="H180" s="25" t="s">
        <v>133</v>
      </c>
      <c r="I180" s="25">
        <v>148</v>
      </c>
      <c r="J180" s="25" t="s">
        <v>59</v>
      </c>
      <c r="K180" s="25">
        <v>170</v>
      </c>
    </row>
    <row r="181" spans="1:11">
      <c r="A181" s="2">
        <v>174</v>
      </c>
      <c r="B181" s="2">
        <v>200</v>
      </c>
      <c r="C181" s="24">
        <v>3.2951388888888891E-2</v>
      </c>
      <c r="D181" s="25" t="s">
        <v>285</v>
      </c>
      <c r="E181" s="19" t="s">
        <v>32</v>
      </c>
      <c r="F181" s="25" t="s">
        <v>33</v>
      </c>
      <c r="G181" s="25" t="s">
        <v>33</v>
      </c>
      <c r="H181" s="25" t="s">
        <v>29</v>
      </c>
      <c r="I181" s="25">
        <v>183</v>
      </c>
      <c r="J181" s="25" t="s">
        <v>71</v>
      </c>
      <c r="K181" s="25">
        <v>171</v>
      </c>
    </row>
    <row r="182" spans="1:11">
      <c r="A182" s="2">
        <v>175</v>
      </c>
      <c r="B182" s="2">
        <v>913</v>
      </c>
      <c r="C182" s="24">
        <v>3.2986111111111112E-2</v>
      </c>
      <c r="D182" s="25" t="s">
        <v>286</v>
      </c>
      <c r="E182" s="19" t="s">
        <v>274</v>
      </c>
      <c r="F182" s="25" t="s">
        <v>275</v>
      </c>
      <c r="G182" s="25" t="s">
        <v>66</v>
      </c>
      <c r="H182" s="25" t="s">
        <v>85</v>
      </c>
      <c r="I182" s="25">
        <v>182</v>
      </c>
      <c r="J182" s="25" t="s">
        <v>51</v>
      </c>
      <c r="K182" s="25">
        <v>172</v>
      </c>
    </row>
    <row r="183" spans="1:11">
      <c r="A183" s="2">
        <v>176</v>
      </c>
      <c r="B183" s="2">
        <v>158</v>
      </c>
      <c r="C183" s="24">
        <v>3.3020833333333333E-2</v>
      </c>
      <c r="D183" s="25" t="s">
        <v>287</v>
      </c>
      <c r="E183" s="19" t="s">
        <v>145</v>
      </c>
      <c r="F183" s="25" t="s">
        <v>146</v>
      </c>
      <c r="G183" s="25" t="s">
        <v>82</v>
      </c>
      <c r="H183" s="25" t="s">
        <v>68</v>
      </c>
      <c r="I183" s="25">
        <v>181</v>
      </c>
      <c r="J183" s="25" t="s">
        <v>51</v>
      </c>
      <c r="K183" s="25">
        <v>173</v>
      </c>
    </row>
    <row r="184" spans="1:11">
      <c r="A184" s="2">
        <v>177</v>
      </c>
      <c r="B184" s="2">
        <v>395</v>
      </c>
      <c r="C184" s="24">
        <v>3.30787037037037E-2</v>
      </c>
      <c r="D184" s="25" t="s">
        <v>288</v>
      </c>
      <c r="E184" s="19" t="s">
        <v>46</v>
      </c>
      <c r="F184" s="25" t="s">
        <v>47</v>
      </c>
      <c r="G184" s="25" t="s">
        <v>44</v>
      </c>
      <c r="H184" s="25" t="s">
        <v>58</v>
      </c>
      <c r="I184" s="25">
        <v>147</v>
      </c>
      <c r="J184" s="25" t="s">
        <v>277</v>
      </c>
      <c r="K184" s="25">
        <v>174</v>
      </c>
    </row>
    <row r="185" spans="1:11">
      <c r="A185" s="2">
        <v>178</v>
      </c>
      <c r="B185" s="2">
        <v>40</v>
      </c>
      <c r="C185" s="24">
        <v>3.3321759259259259E-2</v>
      </c>
      <c r="D185" s="25" t="s">
        <v>289</v>
      </c>
      <c r="E185" s="19" t="s">
        <v>121</v>
      </c>
      <c r="F185" s="25" t="s">
        <v>122</v>
      </c>
      <c r="G185" s="25" t="s">
        <v>122</v>
      </c>
      <c r="H185" s="25" t="s">
        <v>140</v>
      </c>
      <c r="I185" s="25">
        <v>146</v>
      </c>
      <c r="J185" s="25" t="s">
        <v>277</v>
      </c>
      <c r="K185" s="25">
        <v>175</v>
      </c>
    </row>
    <row r="186" spans="1:11">
      <c r="A186" s="2">
        <v>179</v>
      </c>
      <c r="B186" s="2">
        <v>484</v>
      </c>
      <c r="C186" s="24">
        <v>3.3379629629629634E-2</v>
      </c>
      <c r="D186" s="25" t="s">
        <v>290</v>
      </c>
      <c r="E186" s="19" t="s">
        <v>49</v>
      </c>
      <c r="F186" s="25" t="s">
        <v>50</v>
      </c>
      <c r="G186" s="25" t="s">
        <v>25</v>
      </c>
      <c r="H186" s="25" t="s">
        <v>266</v>
      </c>
      <c r="I186" s="25">
        <v>145</v>
      </c>
      <c r="J186" s="25" t="s">
        <v>131</v>
      </c>
      <c r="K186" s="25">
        <v>176</v>
      </c>
    </row>
    <row r="187" spans="1:11">
      <c r="A187" s="2">
        <v>180</v>
      </c>
      <c r="B187" s="2">
        <v>537</v>
      </c>
      <c r="C187" s="24">
        <v>3.3414351851851855E-2</v>
      </c>
      <c r="D187" s="25" t="s">
        <v>291</v>
      </c>
      <c r="E187" s="19" t="s">
        <v>80</v>
      </c>
      <c r="F187" s="25" t="s">
        <v>81</v>
      </c>
      <c r="G187" s="25" t="s">
        <v>82</v>
      </c>
      <c r="H187" s="25" t="s">
        <v>103</v>
      </c>
      <c r="I187" s="25">
        <v>180</v>
      </c>
      <c r="J187" s="25" t="s">
        <v>61</v>
      </c>
      <c r="K187" s="25">
        <v>177</v>
      </c>
    </row>
    <row r="188" spans="1:11">
      <c r="A188" s="2">
        <v>181</v>
      </c>
      <c r="B188" s="2">
        <v>982</v>
      </c>
      <c r="C188" s="24">
        <v>3.349537037037037E-2</v>
      </c>
      <c r="D188" s="25" t="s">
        <v>292</v>
      </c>
      <c r="E188" s="19" t="s">
        <v>76</v>
      </c>
      <c r="F188" s="25" t="s">
        <v>77</v>
      </c>
      <c r="G188" s="25" t="s">
        <v>77</v>
      </c>
      <c r="H188" s="25" t="s">
        <v>54</v>
      </c>
      <c r="I188" s="25">
        <v>179</v>
      </c>
      <c r="J188" s="25" t="s">
        <v>30</v>
      </c>
      <c r="K188" s="25">
        <v>178</v>
      </c>
    </row>
    <row r="189" spans="1:11">
      <c r="A189" s="2">
        <v>182</v>
      </c>
      <c r="B189" s="2">
        <v>35</v>
      </c>
      <c r="C189" s="24">
        <v>3.3553240740740745E-2</v>
      </c>
      <c r="D189" s="25" t="s">
        <v>293</v>
      </c>
      <c r="E189" s="19" t="s">
        <v>121</v>
      </c>
      <c r="F189" s="25" t="s">
        <v>122</v>
      </c>
      <c r="G189" s="25" t="s">
        <v>122</v>
      </c>
      <c r="H189" s="25" t="s">
        <v>103</v>
      </c>
      <c r="I189" s="25">
        <v>178</v>
      </c>
      <c r="J189" s="25" t="s">
        <v>176</v>
      </c>
      <c r="K189" s="25">
        <v>179</v>
      </c>
    </row>
    <row r="190" spans="1:11">
      <c r="A190" s="2">
        <v>183</v>
      </c>
      <c r="B190" s="2">
        <v>660</v>
      </c>
      <c r="C190" s="24">
        <v>3.3587962962962965E-2</v>
      </c>
      <c r="D190" s="25" t="s">
        <v>294</v>
      </c>
      <c r="E190" s="19" t="s">
        <v>106</v>
      </c>
      <c r="F190" s="25" t="s">
        <v>107</v>
      </c>
      <c r="G190" s="25" t="s">
        <v>107</v>
      </c>
      <c r="H190" s="25" t="s">
        <v>133</v>
      </c>
      <c r="I190" s="25">
        <v>144</v>
      </c>
      <c r="J190" s="25" t="s">
        <v>134</v>
      </c>
      <c r="K190" s="25">
        <v>180</v>
      </c>
    </row>
    <row r="191" spans="1:11">
      <c r="A191" s="2">
        <v>184</v>
      </c>
      <c r="B191" s="2">
        <v>623</v>
      </c>
      <c r="C191" s="24">
        <v>3.3599537037037039E-2</v>
      </c>
      <c r="D191" s="25" t="s">
        <v>295</v>
      </c>
      <c r="E191" s="19" t="s">
        <v>106</v>
      </c>
      <c r="F191" s="25" t="s">
        <v>107</v>
      </c>
      <c r="G191" s="25" t="s">
        <v>107</v>
      </c>
      <c r="H191" s="25" t="s">
        <v>68</v>
      </c>
      <c r="I191" s="25">
        <v>177</v>
      </c>
      <c r="J191" s="25" t="s">
        <v>94</v>
      </c>
      <c r="K191" s="25">
        <v>181</v>
      </c>
    </row>
    <row r="192" spans="1:11">
      <c r="A192" s="2">
        <v>185</v>
      </c>
      <c r="B192" s="2">
        <v>181</v>
      </c>
      <c r="C192" s="24">
        <v>3.363425925925926E-2</v>
      </c>
      <c r="D192" s="25" t="s">
        <v>296</v>
      </c>
      <c r="E192" s="19" t="s">
        <v>145</v>
      </c>
      <c r="F192" s="25" t="s">
        <v>146</v>
      </c>
      <c r="G192" s="25" t="s">
        <v>82</v>
      </c>
      <c r="H192" s="25" t="s">
        <v>111</v>
      </c>
      <c r="I192" s="25">
        <v>143</v>
      </c>
      <c r="J192" s="25" t="s">
        <v>251</v>
      </c>
      <c r="K192" s="25">
        <v>182</v>
      </c>
    </row>
    <row r="193" spans="1:11">
      <c r="A193" s="2">
        <v>186</v>
      </c>
      <c r="B193" s="2">
        <v>151</v>
      </c>
      <c r="C193" s="24">
        <v>3.3796296296296297E-2</v>
      </c>
      <c r="D193" s="25" t="s">
        <v>297</v>
      </c>
      <c r="E193" s="19" t="s">
        <v>142</v>
      </c>
      <c r="F193" s="25" t="s">
        <v>143</v>
      </c>
      <c r="G193" s="25" t="s">
        <v>143</v>
      </c>
      <c r="H193" s="25" t="s">
        <v>111</v>
      </c>
      <c r="I193" s="25">
        <v>142</v>
      </c>
      <c r="J193" s="25" t="s">
        <v>112</v>
      </c>
      <c r="K193" s="25">
        <v>183</v>
      </c>
    </row>
    <row r="194" spans="1:11">
      <c r="A194" s="2">
        <v>187</v>
      </c>
      <c r="B194" s="2">
        <v>749</v>
      </c>
      <c r="C194" s="24">
        <v>3.3993055555555561E-2</v>
      </c>
      <c r="D194" s="25" t="s">
        <v>298</v>
      </c>
      <c r="E194" s="19" t="s">
        <v>46</v>
      </c>
      <c r="F194" s="25" t="s">
        <v>47</v>
      </c>
      <c r="G194" s="25" t="s">
        <v>44</v>
      </c>
      <c r="H194" s="25" t="s">
        <v>169</v>
      </c>
      <c r="I194" s="25">
        <v>176</v>
      </c>
      <c r="J194" s="25" t="s">
        <v>176</v>
      </c>
      <c r="K194" s="25">
        <v>184</v>
      </c>
    </row>
    <row r="195" spans="1:11">
      <c r="A195" s="2">
        <v>188</v>
      </c>
      <c r="B195" s="2">
        <v>972</v>
      </c>
      <c r="C195" s="24">
        <v>3.4039351851851855E-2</v>
      </c>
      <c r="D195" s="25" t="s">
        <v>299</v>
      </c>
      <c r="E195" s="19" t="s">
        <v>32</v>
      </c>
      <c r="F195" s="25" t="s">
        <v>33</v>
      </c>
      <c r="G195" s="25" t="s">
        <v>33</v>
      </c>
      <c r="H195" s="25" t="s">
        <v>20</v>
      </c>
      <c r="I195" s="25">
        <v>175</v>
      </c>
      <c r="J195" s="25" t="s">
        <v>21</v>
      </c>
      <c r="K195" s="25">
        <v>185</v>
      </c>
    </row>
    <row r="196" spans="1:11">
      <c r="A196" s="2">
        <v>189</v>
      </c>
      <c r="B196" s="2">
        <v>413</v>
      </c>
      <c r="C196" s="24">
        <v>3.4050925925925922E-2</v>
      </c>
      <c r="D196" s="25" t="s">
        <v>300</v>
      </c>
      <c r="E196" s="19" t="s">
        <v>46</v>
      </c>
      <c r="F196" s="25" t="s">
        <v>47</v>
      </c>
      <c r="G196" s="25" t="s">
        <v>44</v>
      </c>
      <c r="H196" s="25" t="s">
        <v>54</v>
      </c>
      <c r="I196" s="25">
        <v>174</v>
      </c>
      <c r="J196" s="25" t="s">
        <v>193</v>
      </c>
      <c r="K196" s="25">
        <v>186</v>
      </c>
    </row>
    <row r="197" spans="1:11">
      <c r="A197" s="2">
        <v>190</v>
      </c>
      <c r="B197" s="2">
        <v>479</v>
      </c>
      <c r="C197" s="24">
        <v>3.408564814814815E-2</v>
      </c>
      <c r="D197" s="25" t="s">
        <v>301</v>
      </c>
      <c r="E197" s="19" t="s">
        <v>57</v>
      </c>
      <c r="F197" s="25" t="s">
        <v>24</v>
      </c>
      <c r="G197" s="25" t="s">
        <v>25</v>
      </c>
      <c r="H197" s="25" t="s">
        <v>29</v>
      </c>
      <c r="I197" s="25">
        <v>173</v>
      </c>
      <c r="J197" s="25" t="s">
        <v>302</v>
      </c>
      <c r="K197" s="25">
        <v>187</v>
      </c>
    </row>
    <row r="198" spans="1:11">
      <c r="A198" s="2">
        <v>191</v>
      </c>
      <c r="B198" s="2">
        <v>663</v>
      </c>
      <c r="C198" s="24">
        <v>3.4201388888888885E-2</v>
      </c>
      <c r="D198" s="25" t="s">
        <v>303</v>
      </c>
      <c r="E198" s="19" t="s">
        <v>304</v>
      </c>
      <c r="F198" s="25" t="s">
        <v>305</v>
      </c>
      <c r="G198" s="25" t="s">
        <v>66</v>
      </c>
      <c r="H198" s="25" t="s">
        <v>169</v>
      </c>
      <c r="I198" s="25">
        <v>172</v>
      </c>
      <c r="J198" s="25" t="s">
        <v>61</v>
      </c>
      <c r="K198" s="25">
        <v>188</v>
      </c>
    </row>
    <row r="199" spans="1:11">
      <c r="A199" s="2">
        <v>192</v>
      </c>
      <c r="B199" s="2">
        <v>966</v>
      </c>
      <c r="C199" s="24">
        <v>3.425925925925926E-2</v>
      </c>
      <c r="D199" s="25" t="s">
        <v>306</v>
      </c>
      <c r="E199" s="19" t="s">
        <v>35</v>
      </c>
      <c r="F199" s="25" t="s">
        <v>36</v>
      </c>
      <c r="G199" s="25" t="s">
        <v>36</v>
      </c>
      <c r="H199" s="25" t="s">
        <v>140</v>
      </c>
      <c r="I199" s="25">
        <v>141</v>
      </c>
      <c r="J199" s="25" t="s">
        <v>231</v>
      </c>
      <c r="K199" s="25">
        <v>189</v>
      </c>
    </row>
    <row r="200" spans="1:11">
      <c r="A200" s="2">
        <v>193</v>
      </c>
      <c r="B200" s="2">
        <v>333</v>
      </c>
      <c r="C200" s="24">
        <v>3.4270833333333334E-2</v>
      </c>
      <c r="D200" s="25" t="s">
        <v>307</v>
      </c>
      <c r="E200" s="19" t="s">
        <v>35</v>
      </c>
      <c r="F200" s="25" t="s">
        <v>36</v>
      </c>
      <c r="G200" s="25" t="s">
        <v>36</v>
      </c>
      <c r="H200" s="25" t="s">
        <v>85</v>
      </c>
      <c r="I200" s="25">
        <v>171</v>
      </c>
      <c r="J200" s="25" t="s">
        <v>269</v>
      </c>
      <c r="K200" s="25">
        <v>190</v>
      </c>
    </row>
    <row r="201" spans="1:11">
      <c r="A201" s="2">
        <v>194</v>
      </c>
      <c r="B201" s="2">
        <v>368</v>
      </c>
      <c r="C201" s="24">
        <v>3.4328703703703702E-2</v>
      </c>
      <c r="D201" s="25" t="s">
        <v>308</v>
      </c>
      <c r="E201" s="19" t="s">
        <v>35</v>
      </c>
      <c r="F201" s="25" t="s">
        <v>36</v>
      </c>
      <c r="G201" s="25" t="s">
        <v>36</v>
      </c>
      <c r="H201" s="25" t="s">
        <v>169</v>
      </c>
      <c r="I201" s="25">
        <v>170</v>
      </c>
      <c r="J201" s="25" t="s">
        <v>302</v>
      </c>
      <c r="K201" s="25">
        <v>191</v>
      </c>
    </row>
    <row r="202" spans="1:11">
      <c r="A202" s="2">
        <v>195</v>
      </c>
      <c r="B202" s="2">
        <v>326</v>
      </c>
      <c r="C202" s="24">
        <v>3.4456018518518518E-2</v>
      </c>
      <c r="D202" s="25" t="s">
        <v>309</v>
      </c>
      <c r="E202" s="19" t="s">
        <v>89</v>
      </c>
      <c r="F202" s="25" t="s">
        <v>90</v>
      </c>
      <c r="G202" s="25" t="s">
        <v>90</v>
      </c>
      <c r="H202" s="25" t="s">
        <v>183</v>
      </c>
      <c r="I202" s="25">
        <v>140</v>
      </c>
      <c r="J202" s="25" t="s">
        <v>159</v>
      </c>
      <c r="K202" s="25">
        <v>192</v>
      </c>
    </row>
    <row r="203" spans="1:11">
      <c r="A203" s="2">
        <v>196</v>
      </c>
      <c r="B203" s="2">
        <v>575</v>
      </c>
      <c r="C203" s="24">
        <v>3.4525462962962966E-2</v>
      </c>
      <c r="D203" s="25" t="s">
        <v>310</v>
      </c>
      <c r="E203" s="19" t="s">
        <v>168</v>
      </c>
      <c r="F203" s="25" t="s">
        <v>40</v>
      </c>
      <c r="G203" s="25" t="s">
        <v>40</v>
      </c>
      <c r="H203" s="25" t="s">
        <v>130</v>
      </c>
      <c r="I203" s="25">
        <v>139</v>
      </c>
      <c r="J203" s="25" t="s">
        <v>311</v>
      </c>
      <c r="K203" s="25">
        <v>193</v>
      </c>
    </row>
    <row r="204" spans="1:11">
      <c r="A204" s="2">
        <v>197</v>
      </c>
      <c r="B204" s="2">
        <v>331</v>
      </c>
      <c r="C204" s="24">
        <v>3.453703703703704E-2</v>
      </c>
      <c r="D204" s="25" t="s">
        <v>312</v>
      </c>
      <c r="E204" s="19" t="s">
        <v>89</v>
      </c>
      <c r="F204" s="25" t="s">
        <v>90</v>
      </c>
      <c r="G204" s="25" t="s">
        <v>90</v>
      </c>
      <c r="H204" s="25" t="s">
        <v>103</v>
      </c>
      <c r="I204" s="25">
        <v>169</v>
      </c>
      <c r="J204" s="25" t="s">
        <v>176</v>
      </c>
      <c r="K204" s="25">
        <v>194</v>
      </c>
    </row>
    <row r="205" spans="1:11">
      <c r="A205" s="2">
        <v>198</v>
      </c>
      <c r="B205" s="2">
        <v>214</v>
      </c>
      <c r="C205" s="24">
        <v>3.4652777777777775E-2</v>
      </c>
      <c r="D205" s="25" t="s">
        <v>313</v>
      </c>
      <c r="E205" s="19" t="s">
        <v>32</v>
      </c>
      <c r="F205" s="25" t="s">
        <v>33</v>
      </c>
      <c r="G205" s="25" t="s">
        <v>33</v>
      </c>
      <c r="H205" s="25" t="s">
        <v>169</v>
      </c>
      <c r="I205" s="25">
        <v>168</v>
      </c>
      <c r="J205" s="25" t="s">
        <v>51</v>
      </c>
      <c r="K205" s="25">
        <v>195</v>
      </c>
    </row>
    <row r="206" spans="1:11">
      <c r="A206" s="2">
        <v>199</v>
      </c>
      <c r="B206" s="2">
        <v>275</v>
      </c>
      <c r="C206" s="24">
        <v>3.4722222222222224E-2</v>
      </c>
      <c r="D206" s="25" t="s">
        <v>314</v>
      </c>
      <c r="E206" s="19" t="s">
        <v>76</v>
      </c>
      <c r="F206" s="25" t="s">
        <v>77</v>
      </c>
      <c r="G206" s="25" t="s">
        <v>77</v>
      </c>
      <c r="H206" s="25" t="s">
        <v>226</v>
      </c>
      <c r="I206" s="25">
        <v>167</v>
      </c>
      <c r="J206" s="25" t="s">
        <v>176</v>
      </c>
      <c r="K206" s="25">
        <v>196</v>
      </c>
    </row>
    <row r="207" spans="1:11">
      <c r="A207" s="2">
        <v>200</v>
      </c>
      <c r="B207" s="2">
        <v>522</v>
      </c>
      <c r="C207" s="24">
        <v>3.4756944444444444E-2</v>
      </c>
      <c r="D207" s="25" t="s">
        <v>315</v>
      </c>
      <c r="E207" s="19" t="s">
        <v>80</v>
      </c>
      <c r="F207" s="25" t="s">
        <v>81</v>
      </c>
      <c r="G207" s="25" t="s">
        <v>82</v>
      </c>
      <c r="H207" s="25" t="s">
        <v>130</v>
      </c>
      <c r="I207" s="25">
        <v>138</v>
      </c>
      <c r="J207" s="25" t="s">
        <v>311</v>
      </c>
      <c r="K207" s="25">
        <v>197</v>
      </c>
    </row>
    <row r="208" spans="1:11">
      <c r="A208" s="2">
        <v>201</v>
      </c>
      <c r="B208" s="2">
        <v>132</v>
      </c>
      <c r="C208" s="24">
        <v>3.4768518518518525E-2</v>
      </c>
      <c r="D208" s="25" t="s">
        <v>316</v>
      </c>
      <c r="E208" s="19" t="s">
        <v>274</v>
      </c>
      <c r="F208" s="25" t="s">
        <v>275</v>
      </c>
      <c r="G208" s="25" t="s">
        <v>66</v>
      </c>
      <c r="H208" s="25" t="s">
        <v>103</v>
      </c>
      <c r="I208" s="25">
        <v>166</v>
      </c>
      <c r="J208" s="25" t="s">
        <v>92</v>
      </c>
      <c r="K208" s="25">
        <v>198</v>
      </c>
    </row>
    <row r="209" spans="1:11">
      <c r="A209" s="2">
        <v>202</v>
      </c>
      <c r="B209" s="2">
        <v>967</v>
      </c>
      <c r="C209" s="24">
        <v>3.5127314814814813E-2</v>
      </c>
      <c r="D209" s="25" t="s">
        <v>317</v>
      </c>
      <c r="E209" s="19" t="s">
        <v>46</v>
      </c>
      <c r="F209" s="25" t="s">
        <v>47</v>
      </c>
      <c r="G209" s="25" t="s">
        <v>44</v>
      </c>
      <c r="H209" s="25" t="s">
        <v>58</v>
      </c>
      <c r="I209" s="25">
        <v>137</v>
      </c>
      <c r="J209" s="25" t="s">
        <v>318</v>
      </c>
      <c r="K209" s="25">
        <v>199</v>
      </c>
    </row>
    <row r="210" spans="1:11">
      <c r="A210" s="2">
        <v>203</v>
      </c>
      <c r="B210" s="2">
        <v>520</v>
      </c>
      <c r="C210" s="24">
        <v>3.5138888888888893E-2</v>
      </c>
      <c r="D210" s="25" t="s">
        <v>319</v>
      </c>
      <c r="E210" s="19" t="s">
        <v>80</v>
      </c>
      <c r="F210" s="25" t="s">
        <v>81</v>
      </c>
      <c r="G210" s="25" t="s">
        <v>82</v>
      </c>
      <c r="H210" s="25" t="s">
        <v>68</v>
      </c>
      <c r="I210" s="25">
        <v>165</v>
      </c>
      <c r="J210" s="25" t="s">
        <v>92</v>
      </c>
      <c r="K210" s="25">
        <v>200</v>
      </c>
    </row>
    <row r="211" spans="1:11">
      <c r="A211" s="2">
        <v>204</v>
      </c>
      <c r="B211" s="2">
        <v>82</v>
      </c>
      <c r="C211" s="24">
        <v>3.5196759259259254E-2</v>
      </c>
      <c r="D211" s="25" t="s">
        <v>320</v>
      </c>
      <c r="E211" s="19" t="s">
        <v>121</v>
      </c>
      <c r="F211" s="25" t="s">
        <v>122</v>
      </c>
      <c r="G211" s="25" t="s">
        <v>122</v>
      </c>
      <c r="H211" s="25" t="s">
        <v>85</v>
      </c>
      <c r="I211" s="25">
        <v>164</v>
      </c>
      <c r="J211" s="25" t="s">
        <v>269</v>
      </c>
      <c r="K211" s="25">
        <v>201</v>
      </c>
    </row>
    <row r="212" spans="1:11">
      <c r="A212" s="2">
        <v>205</v>
      </c>
      <c r="B212" s="2">
        <v>503</v>
      </c>
      <c r="C212" s="24">
        <v>3.5219907407407408E-2</v>
      </c>
      <c r="D212" s="25" t="s">
        <v>321</v>
      </c>
      <c r="E212" s="19" t="s">
        <v>49</v>
      </c>
      <c r="F212" s="25" t="s">
        <v>50</v>
      </c>
      <c r="G212" s="25" t="s">
        <v>25</v>
      </c>
      <c r="H212" s="25" t="s">
        <v>85</v>
      </c>
      <c r="I212" s="25">
        <v>163</v>
      </c>
      <c r="J212" s="25" t="s">
        <v>223</v>
      </c>
      <c r="K212" s="25" t="s">
        <v>223</v>
      </c>
    </row>
    <row r="213" spans="1:11">
      <c r="A213" s="2">
        <v>206</v>
      </c>
      <c r="B213" s="2">
        <v>430</v>
      </c>
      <c r="C213" s="24">
        <v>3.5254629629629629E-2</v>
      </c>
      <c r="D213" s="25" t="s">
        <v>322</v>
      </c>
      <c r="E213" s="19" t="s">
        <v>46</v>
      </c>
      <c r="F213" s="25" t="s">
        <v>47</v>
      </c>
      <c r="G213" s="25" t="s">
        <v>44</v>
      </c>
      <c r="H213" s="25" t="s">
        <v>54</v>
      </c>
      <c r="I213" s="25">
        <v>162</v>
      </c>
      <c r="J213" s="25" t="s">
        <v>205</v>
      </c>
      <c r="K213" s="25">
        <v>202</v>
      </c>
    </row>
    <row r="214" spans="1:11">
      <c r="A214" s="2">
        <v>207</v>
      </c>
      <c r="B214" s="2">
        <v>194</v>
      </c>
      <c r="C214" s="24">
        <v>3.5277777777777776E-2</v>
      </c>
      <c r="D214" s="25" t="s">
        <v>323</v>
      </c>
      <c r="E214" s="19" t="s">
        <v>32</v>
      </c>
      <c r="F214" s="25" t="s">
        <v>33</v>
      </c>
      <c r="G214" s="25" t="s">
        <v>33</v>
      </c>
      <c r="H214" s="25" t="s">
        <v>54</v>
      </c>
      <c r="I214" s="25">
        <v>161</v>
      </c>
      <c r="J214" s="25" t="s">
        <v>61</v>
      </c>
      <c r="K214" s="25">
        <v>203</v>
      </c>
    </row>
    <row r="215" spans="1:11">
      <c r="A215" s="2">
        <v>208</v>
      </c>
      <c r="B215" s="2">
        <v>203</v>
      </c>
      <c r="C215" s="24">
        <v>3.5289351851851856E-2</v>
      </c>
      <c r="D215" s="25" t="s">
        <v>324</v>
      </c>
      <c r="E215" s="19" t="s">
        <v>32</v>
      </c>
      <c r="F215" s="25" t="s">
        <v>33</v>
      </c>
      <c r="G215" s="25" t="s">
        <v>33</v>
      </c>
      <c r="H215" s="25" t="s">
        <v>169</v>
      </c>
      <c r="I215" s="25">
        <v>160</v>
      </c>
      <c r="J215" s="25" t="s">
        <v>92</v>
      </c>
      <c r="K215" s="25">
        <v>204</v>
      </c>
    </row>
    <row r="216" spans="1:11">
      <c r="A216" s="2">
        <v>209</v>
      </c>
      <c r="B216" s="2">
        <v>502</v>
      </c>
      <c r="C216" s="24">
        <v>3.5347222222222217E-2</v>
      </c>
      <c r="D216" s="25" t="s">
        <v>325</v>
      </c>
      <c r="E216" s="19" t="s">
        <v>49</v>
      </c>
      <c r="F216" s="25" t="s">
        <v>50</v>
      </c>
      <c r="G216" s="25" t="s">
        <v>25</v>
      </c>
      <c r="H216" s="25" t="s">
        <v>326</v>
      </c>
      <c r="I216" s="25">
        <v>136</v>
      </c>
      <c r="J216" s="25" t="s">
        <v>311</v>
      </c>
      <c r="K216" s="25">
        <v>205</v>
      </c>
    </row>
    <row r="217" spans="1:11">
      <c r="A217" s="2">
        <v>210</v>
      </c>
      <c r="B217" s="2">
        <v>550</v>
      </c>
      <c r="C217" s="24">
        <v>3.5358796296296298E-2</v>
      </c>
      <c r="D217" s="25" t="s">
        <v>327</v>
      </c>
      <c r="E217" s="19" t="s">
        <v>80</v>
      </c>
      <c r="F217" s="25" t="s">
        <v>81</v>
      </c>
      <c r="G217" s="25" t="s">
        <v>82</v>
      </c>
      <c r="H217" s="25" t="s">
        <v>68</v>
      </c>
      <c r="I217" s="25">
        <v>159</v>
      </c>
      <c r="J217" s="25" t="s">
        <v>109</v>
      </c>
      <c r="K217" s="25">
        <v>206</v>
      </c>
    </row>
    <row r="218" spans="1:11">
      <c r="A218" s="2">
        <v>211</v>
      </c>
      <c r="B218" s="2">
        <v>993</v>
      </c>
      <c r="C218" s="24">
        <v>3.5416666666666666E-2</v>
      </c>
      <c r="D218" s="25" t="s">
        <v>328</v>
      </c>
      <c r="E218" s="19" t="s">
        <v>121</v>
      </c>
      <c r="F218" s="25" t="s">
        <v>122</v>
      </c>
      <c r="G218" s="25" t="s">
        <v>122</v>
      </c>
      <c r="H218" s="25">
        <v>0</v>
      </c>
      <c r="I218" s="25" t="s">
        <v>223</v>
      </c>
      <c r="J218" s="25" t="s">
        <v>223</v>
      </c>
      <c r="K218" s="25" t="s">
        <v>223</v>
      </c>
    </row>
    <row r="219" spans="1:11">
      <c r="A219" s="2">
        <v>212</v>
      </c>
      <c r="B219" s="2">
        <v>865</v>
      </c>
      <c r="C219" s="24">
        <v>3.5462962962962967E-2</v>
      </c>
      <c r="D219" s="25" t="s">
        <v>329</v>
      </c>
      <c r="E219" s="19" t="s">
        <v>46</v>
      </c>
      <c r="F219" s="25" t="s">
        <v>47</v>
      </c>
      <c r="G219" s="25" t="s">
        <v>44</v>
      </c>
      <c r="H219" s="25" t="s">
        <v>58</v>
      </c>
      <c r="I219" s="25">
        <v>135</v>
      </c>
      <c r="J219" s="25" t="s">
        <v>223</v>
      </c>
      <c r="K219" s="25" t="s">
        <v>223</v>
      </c>
    </row>
    <row r="220" spans="1:11">
      <c r="A220" s="2">
        <v>213</v>
      </c>
      <c r="B220" s="2">
        <v>113</v>
      </c>
      <c r="C220" s="24">
        <v>3.5740740740740747E-2</v>
      </c>
      <c r="D220" s="25" t="s">
        <v>330</v>
      </c>
      <c r="E220" s="19" t="s">
        <v>64</v>
      </c>
      <c r="F220" s="25" t="s">
        <v>65</v>
      </c>
      <c r="G220" s="25" t="s">
        <v>66</v>
      </c>
      <c r="H220" s="25" t="s">
        <v>130</v>
      </c>
      <c r="I220" s="25">
        <v>134</v>
      </c>
      <c r="J220" s="25" t="s">
        <v>311</v>
      </c>
      <c r="K220" s="25">
        <v>207</v>
      </c>
    </row>
    <row r="221" spans="1:11">
      <c r="A221" s="2">
        <v>214</v>
      </c>
      <c r="B221" s="2">
        <v>971</v>
      </c>
      <c r="C221" s="24">
        <v>3.5868055555555556E-2</v>
      </c>
      <c r="D221" s="25" t="s">
        <v>331</v>
      </c>
      <c r="E221" s="19" t="s">
        <v>35</v>
      </c>
      <c r="F221" s="25" t="s">
        <v>36</v>
      </c>
      <c r="G221" s="25" t="s">
        <v>36</v>
      </c>
      <c r="H221" s="25" t="s">
        <v>20</v>
      </c>
      <c r="I221" s="25">
        <v>158</v>
      </c>
      <c r="J221" s="25" t="s">
        <v>223</v>
      </c>
      <c r="K221" s="25" t="s">
        <v>223</v>
      </c>
    </row>
    <row r="222" spans="1:11">
      <c r="A222" s="2">
        <v>215</v>
      </c>
      <c r="B222" s="2">
        <v>1</v>
      </c>
      <c r="C222" s="24">
        <v>3.6006944444444446E-2</v>
      </c>
      <c r="D222" s="25" t="s">
        <v>332</v>
      </c>
      <c r="E222" s="19" t="s">
        <v>304</v>
      </c>
      <c r="F222" s="25" t="s">
        <v>305</v>
      </c>
      <c r="G222" s="25" t="s">
        <v>66</v>
      </c>
      <c r="H222" s="25" t="s">
        <v>226</v>
      </c>
      <c r="I222" s="25">
        <v>157</v>
      </c>
      <c r="J222" s="25" t="s">
        <v>109</v>
      </c>
      <c r="K222" s="25">
        <v>208</v>
      </c>
    </row>
    <row r="223" spans="1:11">
      <c r="A223" s="2">
        <v>216</v>
      </c>
      <c r="B223" s="2">
        <v>93</v>
      </c>
      <c r="C223" s="24">
        <v>3.6006944444444446E-2</v>
      </c>
      <c r="D223" s="25" t="s">
        <v>333</v>
      </c>
      <c r="E223" s="19" t="s">
        <v>64</v>
      </c>
      <c r="F223" s="25" t="s">
        <v>65</v>
      </c>
      <c r="G223" s="25" t="s">
        <v>66</v>
      </c>
      <c r="H223" s="25" t="s">
        <v>111</v>
      </c>
      <c r="I223" s="25">
        <v>133</v>
      </c>
      <c r="J223" s="25" t="s">
        <v>112</v>
      </c>
      <c r="K223" s="25">
        <v>209</v>
      </c>
    </row>
    <row r="224" spans="1:11">
      <c r="A224" s="2">
        <v>217</v>
      </c>
      <c r="B224" s="2">
        <v>959</v>
      </c>
      <c r="C224" s="24">
        <v>3.6064814814814813E-2</v>
      </c>
      <c r="D224" s="25" t="s">
        <v>334</v>
      </c>
      <c r="E224" s="19" t="s">
        <v>185</v>
      </c>
      <c r="F224" s="25" t="s">
        <v>19</v>
      </c>
      <c r="G224" s="25" t="s">
        <v>19</v>
      </c>
      <c r="H224" s="25" t="s">
        <v>68</v>
      </c>
      <c r="I224" s="25">
        <v>156</v>
      </c>
      <c r="J224" s="25" t="s">
        <v>55</v>
      </c>
      <c r="K224" s="25">
        <v>210</v>
      </c>
    </row>
    <row r="225" spans="1:11">
      <c r="A225" s="2">
        <v>218</v>
      </c>
      <c r="B225" s="2">
        <v>535</v>
      </c>
      <c r="C225" s="24">
        <v>3.6249999999999998E-2</v>
      </c>
      <c r="D225" s="25" t="s">
        <v>335</v>
      </c>
      <c r="E225" s="19" t="s">
        <v>80</v>
      </c>
      <c r="F225" s="25" t="s">
        <v>81</v>
      </c>
      <c r="G225" s="25" t="s">
        <v>82</v>
      </c>
      <c r="H225" s="25" t="s">
        <v>169</v>
      </c>
      <c r="I225" s="25">
        <v>155</v>
      </c>
      <c r="J225" s="25" t="s">
        <v>116</v>
      </c>
      <c r="K225" s="25">
        <v>211</v>
      </c>
    </row>
    <row r="226" spans="1:11">
      <c r="A226" s="2">
        <v>219</v>
      </c>
      <c r="B226" s="2">
        <v>989</v>
      </c>
      <c r="C226" s="24">
        <v>3.6273148148148145E-2</v>
      </c>
      <c r="D226" s="25" t="s">
        <v>336</v>
      </c>
      <c r="E226" s="19" t="s">
        <v>49</v>
      </c>
      <c r="F226" s="25" t="s">
        <v>50</v>
      </c>
      <c r="G226" s="25" t="s">
        <v>25</v>
      </c>
      <c r="H226" s="25" t="s">
        <v>111</v>
      </c>
      <c r="I226" s="25">
        <v>132</v>
      </c>
      <c r="J226" s="25" t="s">
        <v>231</v>
      </c>
      <c r="K226" s="25">
        <v>212</v>
      </c>
    </row>
    <row r="227" spans="1:11">
      <c r="A227" s="2">
        <v>220</v>
      </c>
      <c r="B227" s="2">
        <v>215</v>
      </c>
      <c r="C227" s="24">
        <v>3.6307870370370372E-2</v>
      </c>
      <c r="D227" s="25" t="s">
        <v>337</v>
      </c>
      <c r="E227" s="19" t="s">
        <v>32</v>
      </c>
      <c r="F227" s="25" t="s">
        <v>33</v>
      </c>
      <c r="G227" s="25" t="s">
        <v>33</v>
      </c>
      <c r="H227" s="25" t="s">
        <v>226</v>
      </c>
      <c r="I227" s="25">
        <v>154</v>
      </c>
      <c r="J227" s="25" t="s">
        <v>109</v>
      </c>
      <c r="K227" s="25">
        <v>213</v>
      </c>
    </row>
    <row r="228" spans="1:11">
      <c r="A228" s="2">
        <v>221</v>
      </c>
      <c r="B228" s="2">
        <v>493</v>
      </c>
      <c r="C228" s="24">
        <v>3.6319444444444439E-2</v>
      </c>
      <c r="D228" s="25" t="s">
        <v>338</v>
      </c>
      <c r="E228" s="19" t="s">
        <v>49</v>
      </c>
      <c r="F228" s="25" t="s">
        <v>50</v>
      </c>
      <c r="G228" s="25" t="s">
        <v>25</v>
      </c>
      <c r="H228" s="25" t="s">
        <v>326</v>
      </c>
      <c r="I228" s="25">
        <v>131</v>
      </c>
      <c r="J228" s="25" t="s">
        <v>318</v>
      </c>
      <c r="K228" s="25">
        <v>214</v>
      </c>
    </row>
    <row r="229" spans="1:11">
      <c r="A229" s="2">
        <v>222</v>
      </c>
      <c r="B229" s="2">
        <v>81</v>
      </c>
      <c r="C229" s="24">
        <v>3.6550925925925924E-2</v>
      </c>
      <c r="D229" s="25" t="s">
        <v>339</v>
      </c>
      <c r="E229" s="19" t="s">
        <v>121</v>
      </c>
      <c r="F229" s="25" t="s">
        <v>122</v>
      </c>
      <c r="G229" s="25" t="s">
        <v>122</v>
      </c>
      <c r="H229" s="25" t="s">
        <v>140</v>
      </c>
      <c r="I229" s="25">
        <v>130</v>
      </c>
      <c r="J229" s="25" t="s">
        <v>318</v>
      </c>
      <c r="K229" s="25">
        <v>215</v>
      </c>
    </row>
    <row r="230" spans="1:11">
      <c r="A230" s="2">
        <v>223</v>
      </c>
      <c r="B230" s="2">
        <v>346</v>
      </c>
      <c r="C230" s="24">
        <v>3.6574074074074071E-2</v>
      </c>
      <c r="D230" s="25" t="s">
        <v>340</v>
      </c>
      <c r="E230" s="19" t="s">
        <v>35</v>
      </c>
      <c r="F230" s="25" t="s">
        <v>36</v>
      </c>
      <c r="G230" s="25" t="s">
        <v>36</v>
      </c>
      <c r="H230" s="25" t="s">
        <v>20</v>
      </c>
      <c r="I230" s="25">
        <v>153</v>
      </c>
      <c r="J230" s="25" t="s">
        <v>223</v>
      </c>
      <c r="K230" s="25" t="s">
        <v>223</v>
      </c>
    </row>
    <row r="231" spans="1:11">
      <c r="A231" s="2">
        <v>224</v>
      </c>
      <c r="B231" s="2">
        <v>192</v>
      </c>
      <c r="C231" s="24">
        <v>3.6655092592592593E-2</v>
      </c>
      <c r="D231" s="25" t="s">
        <v>341</v>
      </c>
      <c r="E231" s="19" t="s">
        <v>32</v>
      </c>
      <c r="F231" s="25" t="s">
        <v>33</v>
      </c>
      <c r="G231" s="25" t="s">
        <v>33</v>
      </c>
      <c r="H231" s="25" t="s">
        <v>130</v>
      </c>
      <c r="I231" s="25">
        <v>129</v>
      </c>
      <c r="J231" s="25" t="s">
        <v>131</v>
      </c>
      <c r="K231" s="25">
        <v>216</v>
      </c>
    </row>
    <row r="232" spans="1:11">
      <c r="A232" s="2">
        <v>225</v>
      </c>
      <c r="B232" s="2">
        <v>667</v>
      </c>
      <c r="C232" s="24">
        <v>3.6666666666666667E-2</v>
      </c>
      <c r="D232" s="25" t="s">
        <v>342</v>
      </c>
      <c r="E232" s="19" t="s">
        <v>304</v>
      </c>
      <c r="F232" s="25" t="s">
        <v>305</v>
      </c>
      <c r="G232" s="25" t="s">
        <v>66</v>
      </c>
      <c r="H232" s="25" t="s">
        <v>158</v>
      </c>
      <c r="I232" s="25">
        <v>128</v>
      </c>
      <c r="J232" s="25" t="s">
        <v>159</v>
      </c>
      <c r="K232" s="25">
        <v>217</v>
      </c>
    </row>
    <row r="233" spans="1:11">
      <c r="A233" s="2">
        <v>226</v>
      </c>
      <c r="B233" s="2">
        <v>750</v>
      </c>
      <c r="C233" s="24">
        <v>3.6747685185185182E-2</v>
      </c>
      <c r="D233" s="25" t="s">
        <v>343</v>
      </c>
      <c r="E233" s="19" t="s">
        <v>49</v>
      </c>
      <c r="F233" s="25" t="s">
        <v>50</v>
      </c>
      <c r="G233" s="25" t="s">
        <v>25</v>
      </c>
      <c r="H233" s="25" t="s">
        <v>54</v>
      </c>
      <c r="I233" s="25">
        <v>152</v>
      </c>
      <c r="J233" s="25" t="s">
        <v>223</v>
      </c>
      <c r="K233" s="25" t="s">
        <v>223</v>
      </c>
    </row>
    <row r="234" spans="1:11">
      <c r="A234" s="2">
        <v>227</v>
      </c>
      <c r="B234" s="2">
        <v>204</v>
      </c>
      <c r="C234" s="24">
        <v>3.6782407407407409E-2</v>
      </c>
      <c r="D234" s="25" t="s">
        <v>344</v>
      </c>
      <c r="E234" s="19" t="s">
        <v>32</v>
      </c>
      <c r="F234" s="25" t="s">
        <v>33</v>
      </c>
      <c r="G234" s="25" t="s">
        <v>33</v>
      </c>
      <c r="H234" s="25" t="s">
        <v>130</v>
      </c>
      <c r="I234" s="25">
        <v>127</v>
      </c>
      <c r="J234" s="25" t="s">
        <v>311</v>
      </c>
      <c r="K234" s="25">
        <v>218</v>
      </c>
    </row>
    <row r="235" spans="1:11">
      <c r="A235" s="2">
        <v>228</v>
      </c>
      <c r="B235" s="2">
        <v>253</v>
      </c>
      <c r="C235" s="24">
        <v>3.6886574074074079E-2</v>
      </c>
      <c r="D235" s="25" t="s">
        <v>345</v>
      </c>
      <c r="E235" s="19" t="s">
        <v>76</v>
      </c>
      <c r="F235" s="25" t="s">
        <v>77</v>
      </c>
      <c r="G235" s="25" t="s">
        <v>77</v>
      </c>
      <c r="H235" s="25" t="s">
        <v>58</v>
      </c>
      <c r="I235" s="25">
        <v>126</v>
      </c>
      <c r="J235" s="25" t="s">
        <v>134</v>
      </c>
      <c r="K235" s="25">
        <v>219</v>
      </c>
    </row>
    <row r="236" spans="1:11">
      <c r="A236" s="2">
        <v>229</v>
      </c>
      <c r="B236" s="2">
        <v>347</v>
      </c>
      <c r="C236" s="24">
        <v>3.6967592592592594E-2</v>
      </c>
      <c r="D236" s="25" t="s">
        <v>346</v>
      </c>
      <c r="E236" s="19" t="s">
        <v>35</v>
      </c>
      <c r="F236" s="25" t="s">
        <v>36</v>
      </c>
      <c r="G236" s="25" t="s">
        <v>36</v>
      </c>
      <c r="H236" s="25" t="s">
        <v>169</v>
      </c>
      <c r="I236" s="25">
        <v>151</v>
      </c>
      <c r="J236" s="25" t="s">
        <v>223</v>
      </c>
      <c r="K236" s="25" t="s">
        <v>223</v>
      </c>
    </row>
    <row r="237" spans="1:11">
      <c r="A237" s="2">
        <v>230</v>
      </c>
      <c r="B237" s="2">
        <v>356</v>
      </c>
      <c r="C237" s="24">
        <v>3.7534722222222219E-2</v>
      </c>
      <c r="D237" s="25" t="s">
        <v>347</v>
      </c>
      <c r="E237" s="19" t="s">
        <v>35</v>
      </c>
      <c r="F237" s="25" t="s">
        <v>36</v>
      </c>
      <c r="G237" s="25" t="s">
        <v>36</v>
      </c>
      <c r="H237" s="25" t="s">
        <v>130</v>
      </c>
      <c r="I237" s="25">
        <v>125</v>
      </c>
      <c r="J237" s="25" t="s">
        <v>131</v>
      </c>
      <c r="K237" s="25">
        <v>220</v>
      </c>
    </row>
    <row r="238" spans="1:11">
      <c r="A238" s="2">
        <v>231</v>
      </c>
      <c r="B238" s="2">
        <v>998</v>
      </c>
      <c r="C238" s="24">
        <v>3.7592592592592594E-2</v>
      </c>
      <c r="D238" s="25" t="s">
        <v>348</v>
      </c>
      <c r="E238" s="19" t="s">
        <v>121</v>
      </c>
      <c r="F238" s="25" t="s">
        <v>122</v>
      </c>
      <c r="G238" s="25" t="s">
        <v>122</v>
      </c>
      <c r="H238" s="25" t="s">
        <v>37</v>
      </c>
      <c r="I238" s="25">
        <v>150</v>
      </c>
      <c r="J238" s="25" t="s">
        <v>302</v>
      </c>
      <c r="K238" s="25">
        <v>221</v>
      </c>
    </row>
    <row r="239" spans="1:11">
      <c r="A239" s="2">
        <v>232</v>
      </c>
      <c r="B239" s="2">
        <v>4</v>
      </c>
      <c r="C239" s="24">
        <v>3.7766203703703705E-2</v>
      </c>
      <c r="D239" s="25" t="s">
        <v>349</v>
      </c>
      <c r="E239" s="19" t="s">
        <v>216</v>
      </c>
      <c r="F239" s="25" t="s">
        <v>217</v>
      </c>
      <c r="G239" s="25" t="s">
        <v>217</v>
      </c>
      <c r="H239" s="25" t="s">
        <v>326</v>
      </c>
      <c r="I239" s="25">
        <v>124</v>
      </c>
      <c r="J239" s="25" t="s">
        <v>131</v>
      </c>
      <c r="K239" s="25">
        <v>222</v>
      </c>
    </row>
    <row r="240" spans="1:11">
      <c r="A240" s="2">
        <v>233</v>
      </c>
      <c r="B240" s="2">
        <v>131</v>
      </c>
      <c r="C240" s="24">
        <v>3.7800925925925925E-2</v>
      </c>
      <c r="D240" s="25" t="s">
        <v>350</v>
      </c>
      <c r="E240" s="19" t="s">
        <v>274</v>
      </c>
      <c r="F240" s="25" t="s">
        <v>275</v>
      </c>
      <c r="G240" s="25" t="s">
        <v>66</v>
      </c>
      <c r="H240" s="25" t="s">
        <v>68</v>
      </c>
      <c r="I240" s="25">
        <v>149</v>
      </c>
      <c r="J240" s="25" t="s">
        <v>116</v>
      </c>
      <c r="K240" s="25">
        <v>223</v>
      </c>
    </row>
    <row r="241" spans="1:11">
      <c r="A241" s="2">
        <v>234</v>
      </c>
      <c r="B241" s="2">
        <v>977</v>
      </c>
      <c r="C241" s="24">
        <v>3.802083333333333E-2</v>
      </c>
      <c r="D241" s="25" t="s">
        <v>351</v>
      </c>
      <c r="E241" s="19">
        <v>0</v>
      </c>
      <c r="F241" s="25" t="s">
        <v>223</v>
      </c>
      <c r="G241" s="25" t="s">
        <v>223</v>
      </c>
      <c r="H241" s="25" t="s">
        <v>158</v>
      </c>
      <c r="I241" s="25" t="s">
        <v>223</v>
      </c>
      <c r="J241" s="25" t="s">
        <v>223</v>
      </c>
      <c r="K241" s="25" t="s">
        <v>223</v>
      </c>
    </row>
    <row r="242" spans="1:11">
      <c r="A242" s="2">
        <v>235</v>
      </c>
      <c r="B242" s="2">
        <v>506</v>
      </c>
      <c r="C242" s="24">
        <v>3.8101851851851852E-2</v>
      </c>
      <c r="D242" s="25" t="s">
        <v>352</v>
      </c>
      <c r="E242" s="19" t="s">
        <v>49</v>
      </c>
      <c r="F242" s="25" t="s">
        <v>50</v>
      </c>
      <c r="G242" s="25" t="s">
        <v>25</v>
      </c>
      <c r="H242" s="25" t="s">
        <v>326</v>
      </c>
      <c r="I242" s="25">
        <v>123</v>
      </c>
      <c r="J242" s="25" t="s">
        <v>223</v>
      </c>
      <c r="K242" s="25" t="s">
        <v>223</v>
      </c>
    </row>
    <row r="243" spans="1:11">
      <c r="A243" s="2">
        <v>236</v>
      </c>
      <c r="B243" s="2">
        <v>330</v>
      </c>
      <c r="C243" s="24">
        <v>3.8310185185185183E-2</v>
      </c>
      <c r="D243" s="25" t="s">
        <v>353</v>
      </c>
      <c r="E243" s="19" t="s">
        <v>89</v>
      </c>
      <c r="F243" s="25" t="s">
        <v>90</v>
      </c>
      <c r="G243" s="25" t="s">
        <v>90</v>
      </c>
      <c r="H243" s="25" t="s">
        <v>169</v>
      </c>
      <c r="I243" s="25">
        <v>148</v>
      </c>
      <c r="J243" s="25" t="s">
        <v>94</v>
      </c>
      <c r="K243" s="25">
        <v>224</v>
      </c>
    </row>
    <row r="244" spans="1:11">
      <c r="A244" s="2">
        <v>237</v>
      </c>
      <c r="B244" s="2">
        <v>551</v>
      </c>
      <c r="C244" s="24">
        <v>3.936342592592592E-2</v>
      </c>
      <c r="D244" s="25" t="s">
        <v>354</v>
      </c>
      <c r="E244" s="19" t="s">
        <v>80</v>
      </c>
      <c r="F244" s="25" t="s">
        <v>81</v>
      </c>
      <c r="G244" s="25" t="s">
        <v>82</v>
      </c>
      <c r="H244" s="25" t="s">
        <v>130</v>
      </c>
      <c r="I244" s="25">
        <v>122</v>
      </c>
      <c r="J244" s="25" t="s">
        <v>231</v>
      </c>
      <c r="K244" s="25">
        <v>225</v>
      </c>
    </row>
    <row r="245" spans="1:11">
      <c r="A245" s="2">
        <v>238</v>
      </c>
      <c r="B245" s="2">
        <v>507</v>
      </c>
      <c r="C245" s="24">
        <v>3.9803240740740743E-2</v>
      </c>
      <c r="D245" s="25" t="s">
        <v>355</v>
      </c>
      <c r="E245" s="19" t="s">
        <v>49</v>
      </c>
      <c r="F245" s="25" t="s">
        <v>50</v>
      </c>
      <c r="G245" s="25" t="s">
        <v>25</v>
      </c>
      <c r="H245" s="25" t="s">
        <v>326</v>
      </c>
      <c r="I245" s="25">
        <v>121</v>
      </c>
      <c r="J245" s="25" t="s">
        <v>223</v>
      </c>
      <c r="K245" s="25" t="s">
        <v>223</v>
      </c>
    </row>
    <row r="246" spans="1:11">
      <c r="A246" s="2">
        <v>239</v>
      </c>
      <c r="B246" s="2">
        <v>87</v>
      </c>
      <c r="C246" s="24">
        <v>0.04</v>
      </c>
      <c r="D246" s="25" t="s">
        <v>356</v>
      </c>
      <c r="E246" s="19" t="s">
        <v>121</v>
      </c>
      <c r="F246" s="25" t="s">
        <v>122</v>
      </c>
      <c r="G246" s="25" t="s">
        <v>122</v>
      </c>
      <c r="H246" s="25" t="s">
        <v>111</v>
      </c>
      <c r="I246" s="25">
        <v>120</v>
      </c>
      <c r="J246" s="25" t="s">
        <v>223</v>
      </c>
      <c r="K246" s="25" t="s">
        <v>223</v>
      </c>
    </row>
    <row r="247" spans="1:11">
      <c r="A247" s="2">
        <v>240</v>
      </c>
      <c r="B247" s="2">
        <v>224</v>
      </c>
      <c r="C247" s="24">
        <v>4.0393518518518516E-2</v>
      </c>
      <c r="D247" s="25" t="s">
        <v>357</v>
      </c>
      <c r="E247" s="19" t="s">
        <v>18</v>
      </c>
      <c r="F247" s="25" t="s">
        <v>19</v>
      </c>
      <c r="G247" s="25" t="s">
        <v>19</v>
      </c>
      <c r="H247" s="25" t="s">
        <v>130</v>
      </c>
      <c r="I247" s="25">
        <v>119</v>
      </c>
      <c r="J247" s="25" t="s">
        <v>311</v>
      </c>
      <c r="K247" s="25">
        <v>226</v>
      </c>
    </row>
    <row r="248" spans="1:11">
      <c r="A248" s="2">
        <v>241</v>
      </c>
      <c r="B248" s="2">
        <v>255</v>
      </c>
      <c r="C248" s="24">
        <v>4.0451388888888891E-2</v>
      </c>
      <c r="D248" s="25" t="s">
        <v>358</v>
      </c>
      <c r="E248" s="19" t="s">
        <v>76</v>
      </c>
      <c r="F248" s="25" t="s">
        <v>77</v>
      </c>
      <c r="G248" s="25" t="s">
        <v>77</v>
      </c>
      <c r="H248" s="25" t="s">
        <v>226</v>
      </c>
      <c r="I248" s="25">
        <v>147</v>
      </c>
      <c r="J248" s="25" t="s">
        <v>55</v>
      </c>
      <c r="K248" s="25">
        <v>227</v>
      </c>
    </row>
    <row r="249" spans="1:11">
      <c r="A249" s="2">
        <v>242</v>
      </c>
      <c r="B249" s="2">
        <v>955</v>
      </c>
      <c r="C249" s="24">
        <v>4.0462962962962964E-2</v>
      </c>
      <c r="D249" s="25" t="s">
        <v>359</v>
      </c>
      <c r="E249" s="19" t="s">
        <v>89</v>
      </c>
      <c r="F249" s="25" t="s">
        <v>90</v>
      </c>
      <c r="G249" s="25" t="s">
        <v>90</v>
      </c>
      <c r="H249" s="25" t="s">
        <v>68</v>
      </c>
      <c r="I249" s="25">
        <v>146</v>
      </c>
      <c r="J249" s="25" t="s">
        <v>100</v>
      </c>
      <c r="K249" s="25">
        <v>228</v>
      </c>
    </row>
    <row r="250" spans="1:11">
      <c r="A250" s="2">
        <v>243</v>
      </c>
      <c r="B250" s="2">
        <v>400</v>
      </c>
      <c r="C250" s="24">
        <v>4.0497685185185185E-2</v>
      </c>
      <c r="D250" s="25" t="s">
        <v>360</v>
      </c>
      <c r="E250" s="19" t="s">
        <v>46</v>
      </c>
      <c r="F250" s="25" t="s">
        <v>47</v>
      </c>
      <c r="G250" s="25" t="s">
        <v>44</v>
      </c>
      <c r="H250" s="25" t="s">
        <v>133</v>
      </c>
      <c r="I250" s="25">
        <v>118</v>
      </c>
      <c r="J250" s="25" t="s">
        <v>223</v>
      </c>
      <c r="K250" s="25" t="s">
        <v>223</v>
      </c>
    </row>
    <row r="251" spans="1:11">
      <c r="A251" s="2">
        <v>244</v>
      </c>
      <c r="B251" s="2">
        <v>549</v>
      </c>
      <c r="C251" s="24">
        <v>4.0532407407407406E-2</v>
      </c>
      <c r="D251" s="25" t="s">
        <v>361</v>
      </c>
      <c r="E251" s="19" t="s">
        <v>80</v>
      </c>
      <c r="F251" s="25" t="s">
        <v>81</v>
      </c>
      <c r="G251" s="25" t="s">
        <v>82</v>
      </c>
      <c r="H251" s="25" t="s">
        <v>158</v>
      </c>
      <c r="I251" s="25">
        <v>117</v>
      </c>
      <c r="J251" s="25" t="s">
        <v>134</v>
      </c>
      <c r="K251" s="25">
        <v>229</v>
      </c>
    </row>
    <row r="252" spans="1:11">
      <c r="A252" s="2">
        <v>245</v>
      </c>
      <c r="B252" s="2">
        <v>490</v>
      </c>
      <c r="C252" s="24">
        <v>4.0590277777777781E-2</v>
      </c>
      <c r="D252" s="25" t="s">
        <v>362</v>
      </c>
      <c r="E252" s="19" t="s">
        <v>49</v>
      </c>
      <c r="F252" s="25" t="s">
        <v>50</v>
      </c>
      <c r="G252" s="25" t="s">
        <v>25</v>
      </c>
      <c r="H252" s="25" t="s">
        <v>140</v>
      </c>
      <c r="I252" s="25">
        <v>116</v>
      </c>
      <c r="J252" s="25" t="s">
        <v>223</v>
      </c>
      <c r="K252" s="25" t="s">
        <v>223</v>
      </c>
    </row>
    <row r="253" spans="1:11">
      <c r="A253" s="2">
        <v>246</v>
      </c>
      <c r="B253" s="2">
        <v>665</v>
      </c>
      <c r="C253" s="24">
        <v>4.071759259259259E-2</v>
      </c>
      <c r="D253" s="25" t="s">
        <v>363</v>
      </c>
      <c r="E253" s="19" t="s">
        <v>304</v>
      </c>
      <c r="F253" s="25" t="s">
        <v>305</v>
      </c>
      <c r="G253" s="25" t="s">
        <v>66</v>
      </c>
      <c r="H253" s="25" t="s">
        <v>140</v>
      </c>
      <c r="I253" s="25">
        <v>115</v>
      </c>
      <c r="J253" s="25" t="s">
        <v>251</v>
      </c>
      <c r="K253" s="25">
        <v>230</v>
      </c>
    </row>
    <row r="254" spans="1:11">
      <c r="A254" s="2">
        <v>247</v>
      </c>
      <c r="B254" s="2">
        <v>311</v>
      </c>
      <c r="C254" s="24">
        <v>4.08912037037037E-2</v>
      </c>
      <c r="D254" s="25" t="s">
        <v>364</v>
      </c>
      <c r="E254" s="19" t="s">
        <v>89</v>
      </c>
      <c r="F254" s="25" t="s">
        <v>90</v>
      </c>
      <c r="G254" s="25" t="s">
        <v>90</v>
      </c>
      <c r="H254" s="25" t="s">
        <v>130</v>
      </c>
      <c r="I254" s="25">
        <v>114</v>
      </c>
      <c r="J254" s="25" t="s">
        <v>131</v>
      </c>
      <c r="K254" s="25">
        <v>231</v>
      </c>
    </row>
    <row r="255" spans="1:11">
      <c r="A255" s="2">
        <v>248</v>
      </c>
      <c r="B255" s="2">
        <v>462</v>
      </c>
      <c r="C255" s="24">
        <v>4.1388888888888892E-2</v>
      </c>
      <c r="D255" s="25" t="s">
        <v>365</v>
      </c>
      <c r="E255" s="19" t="s">
        <v>73</v>
      </c>
      <c r="F255" s="25" t="s">
        <v>74</v>
      </c>
      <c r="G255" s="25" t="s">
        <v>74</v>
      </c>
      <c r="H255" s="25" t="s">
        <v>111</v>
      </c>
      <c r="I255" s="25">
        <v>113</v>
      </c>
      <c r="J255" s="25" t="s">
        <v>251</v>
      </c>
      <c r="K255" s="25">
        <v>232</v>
      </c>
    </row>
    <row r="256" spans="1:11">
      <c r="A256" s="2">
        <v>249</v>
      </c>
      <c r="B256" s="2">
        <v>950</v>
      </c>
      <c r="C256" s="24">
        <v>4.1400462962962965E-2</v>
      </c>
      <c r="D256" s="25" t="s">
        <v>366</v>
      </c>
      <c r="E256" s="19" t="s">
        <v>274</v>
      </c>
      <c r="F256" s="25" t="s">
        <v>275</v>
      </c>
      <c r="G256" s="25" t="s">
        <v>66</v>
      </c>
      <c r="H256" s="25" t="s">
        <v>29</v>
      </c>
      <c r="I256" s="25">
        <v>145</v>
      </c>
      <c r="J256" s="25" t="s">
        <v>193</v>
      </c>
      <c r="K256" s="25">
        <v>233</v>
      </c>
    </row>
    <row r="257" spans="1:11">
      <c r="A257" s="2">
        <v>250</v>
      </c>
      <c r="B257" s="2">
        <v>329</v>
      </c>
      <c r="C257" s="24">
        <v>4.1423611111111112E-2</v>
      </c>
      <c r="D257" s="25" t="s">
        <v>367</v>
      </c>
      <c r="E257" s="19" t="s">
        <v>89</v>
      </c>
      <c r="F257" s="25" t="s">
        <v>90</v>
      </c>
      <c r="G257" s="25" t="s">
        <v>90</v>
      </c>
      <c r="H257" s="25" t="s">
        <v>140</v>
      </c>
      <c r="I257" s="25">
        <v>112</v>
      </c>
      <c r="J257" s="25" t="s">
        <v>112</v>
      </c>
      <c r="K257" s="25">
        <v>234</v>
      </c>
    </row>
    <row r="258" spans="1:11">
      <c r="A258" s="2">
        <v>251</v>
      </c>
      <c r="B258" s="2">
        <v>962</v>
      </c>
      <c r="C258" s="24">
        <v>4.1469907407407407E-2</v>
      </c>
      <c r="D258" s="25" t="s">
        <v>368</v>
      </c>
      <c r="E258" s="19" t="s">
        <v>49</v>
      </c>
      <c r="F258" s="25" t="s">
        <v>50</v>
      </c>
      <c r="G258" s="25" t="s">
        <v>25</v>
      </c>
      <c r="H258" s="25" t="s">
        <v>20</v>
      </c>
      <c r="I258" s="25">
        <v>144</v>
      </c>
      <c r="J258" s="25" t="s">
        <v>223</v>
      </c>
      <c r="K258" s="25" t="s">
        <v>223</v>
      </c>
    </row>
    <row r="259" spans="1:11">
      <c r="A259" s="2">
        <v>252</v>
      </c>
      <c r="B259" s="2">
        <v>541</v>
      </c>
      <c r="C259" s="24">
        <v>4.2314814814814812E-2</v>
      </c>
      <c r="D259" s="25" t="s">
        <v>369</v>
      </c>
      <c r="E259" s="19" t="s">
        <v>80</v>
      </c>
      <c r="F259" s="25" t="s">
        <v>81</v>
      </c>
      <c r="G259" s="25" t="s">
        <v>82</v>
      </c>
      <c r="H259" s="25" t="s">
        <v>130</v>
      </c>
      <c r="I259" s="25">
        <v>111</v>
      </c>
      <c r="J259" s="25" t="s">
        <v>136</v>
      </c>
      <c r="K259" s="25">
        <v>235</v>
      </c>
    </row>
    <row r="260" spans="1:11">
      <c r="A260" s="2">
        <v>253</v>
      </c>
      <c r="B260" s="2">
        <v>208</v>
      </c>
      <c r="C260" s="24">
        <v>4.2465277777777775E-2</v>
      </c>
      <c r="D260" s="25" t="s">
        <v>370</v>
      </c>
      <c r="E260" s="19" t="s">
        <v>32</v>
      </c>
      <c r="F260" s="25" t="s">
        <v>33</v>
      </c>
      <c r="G260" s="25" t="s">
        <v>33</v>
      </c>
      <c r="H260" s="25" t="s">
        <v>326</v>
      </c>
      <c r="I260" s="25">
        <v>110</v>
      </c>
      <c r="J260" s="25" t="s">
        <v>251</v>
      </c>
      <c r="K260" s="25">
        <v>236</v>
      </c>
    </row>
    <row r="261" spans="1:11">
      <c r="A261" s="2">
        <v>254</v>
      </c>
      <c r="B261" s="2">
        <v>64</v>
      </c>
      <c r="C261" s="24">
        <v>4.3969907407407409E-2</v>
      </c>
      <c r="D261" s="25" t="s">
        <v>371</v>
      </c>
      <c r="E261" s="19" t="s">
        <v>121</v>
      </c>
      <c r="F261" s="25" t="s">
        <v>122</v>
      </c>
      <c r="G261" s="25" t="s">
        <v>122</v>
      </c>
      <c r="H261" s="25" t="s">
        <v>58</v>
      </c>
      <c r="I261" s="25">
        <v>109</v>
      </c>
      <c r="J261" s="25" t="s">
        <v>223</v>
      </c>
      <c r="K261" s="25" t="s">
        <v>223</v>
      </c>
    </row>
    <row r="262" spans="1:11">
      <c r="A262" s="2">
        <v>255</v>
      </c>
      <c r="B262" s="2">
        <v>65</v>
      </c>
      <c r="C262" s="24">
        <v>4.3981481481481483E-2</v>
      </c>
      <c r="D262" s="25" t="s">
        <v>372</v>
      </c>
      <c r="E262" s="19" t="s">
        <v>121</v>
      </c>
      <c r="F262" s="25" t="s">
        <v>122</v>
      </c>
      <c r="G262" s="25" t="s">
        <v>122</v>
      </c>
      <c r="H262" s="25" t="s">
        <v>140</v>
      </c>
      <c r="I262" s="25">
        <v>108</v>
      </c>
      <c r="J262" s="25" t="s">
        <v>223</v>
      </c>
      <c r="K262" s="25" t="s">
        <v>223</v>
      </c>
    </row>
    <row r="263" spans="1:11">
      <c r="A263" s="2">
        <v>256</v>
      </c>
      <c r="B263" s="2">
        <v>953</v>
      </c>
      <c r="C263" s="24">
        <v>4.4143518518518519E-2</v>
      </c>
      <c r="D263" s="25" t="s">
        <v>373</v>
      </c>
      <c r="E263" s="19" t="s">
        <v>49</v>
      </c>
      <c r="F263" s="25" t="s">
        <v>50</v>
      </c>
      <c r="G263" s="25" t="s">
        <v>25</v>
      </c>
      <c r="H263" s="25" t="s">
        <v>266</v>
      </c>
      <c r="I263" s="25">
        <v>107</v>
      </c>
      <c r="J263" s="25" t="s">
        <v>223</v>
      </c>
      <c r="K263" s="25" t="s">
        <v>223</v>
      </c>
    </row>
    <row r="264" spans="1:11">
      <c r="A264" s="2">
        <v>257</v>
      </c>
      <c r="B264" s="2">
        <v>954</v>
      </c>
      <c r="C264" s="24">
        <v>4.4918981481481483E-2</v>
      </c>
      <c r="D264" s="25" t="s">
        <v>374</v>
      </c>
      <c r="E264" s="19" t="s">
        <v>89</v>
      </c>
      <c r="F264" s="25" t="s">
        <v>90</v>
      </c>
      <c r="G264" s="25" t="s">
        <v>90</v>
      </c>
      <c r="H264" s="25" t="s">
        <v>85</v>
      </c>
      <c r="I264" s="25">
        <v>143</v>
      </c>
      <c r="J264" s="25" t="s">
        <v>71</v>
      </c>
      <c r="K264" s="25">
        <v>237</v>
      </c>
    </row>
    <row r="265" spans="1:11">
      <c r="A265" s="2">
        <v>258</v>
      </c>
      <c r="B265" s="2">
        <v>986</v>
      </c>
      <c r="C265" s="24">
        <v>4.5057870370370373E-2</v>
      </c>
      <c r="D265" s="25" t="s">
        <v>375</v>
      </c>
      <c r="E265" s="19" t="s">
        <v>32</v>
      </c>
      <c r="F265" s="25" t="s">
        <v>33</v>
      </c>
      <c r="G265" s="25" t="s">
        <v>33</v>
      </c>
      <c r="H265" s="25" t="s">
        <v>140</v>
      </c>
      <c r="I265" s="25">
        <v>106</v>
      </c>
      <c r="J265" s="25" t="s">
        <v>159</v>
      </c>
      <c r="K265" s="25">
        <v>238</v>
      </c>
    </row>
    <row r="266" spans="1:11">
      <c r="A266" s="2">
        <v>259</v>
      </c>
      <c r="B266" s="2">
        <v>211</v>
      </c>
      <c r="C266" s="24">
        <v>4.5069444444444447E-2</v>
      </c>
      <c r="D266" s="25" t="s">
        <v>376</v>
      </c>
      <c r="E266" s="19" t="s">
        <v>32</v>
      </c>
      <c r="F266" s="25" t="s">
        <v>33</v>
      </c>
      <c r="G266" s="25" t="s">
        <v>33</v>
      </c>
      <c r="H266" s="25" t="s">
        <v>158</v>
      </c>
      <c r="I266" s="25">
        <v>105</v>
      </c>
      <c r="J266" s="25" t="s">
        <v>231</v>
      </c>
      <c r="K266" s="25">
        <v>239</v>
      </c>
    </row>
    <row r="267" spans="1:11">
      <c r="A267" s="2">
        <v>260</v>
      </c>
      <c r="B267" s="2">
        <v>963</v>
      </c>
      <c r="C267" s="24">
        <v>4.5798611111111109E-2</v>
      </c>
      <c r="D267" s="25" t="s">
        <v>377</v>
      </c>
      <c r="E267" s="19">
        <v>0</v>
      </c>
      <c r="F267" s="25" t="s">
        <v>223</v>
      </c>
      <c r="G267" s="25" t="s">
        <v>223</v>
      </c>
      <c r="H267" s="25" t="s">
        <v>68</v>
      </c>
      <c r="I267" s="25" t="s">
        <v>223</v>
      </c>
      <c r="J267" s="25" t="s">
        <v>223</v>
      </c>
      <c r="K267" s="25" t="s">
        <v>223</v>
      </c>
    </row>
    <row r="268" spans="1:11">
      <c r="A268" s="2">
        <v>261</v>
      </c>
      <c r="B268" s="2">
        <v>91</v>
      </c>
      <c r="C268" s="24">
        <v>4.8333333333333332E-2</v>
      </c>
      <c r="D268" s="25" t="s">
        <v>378</v>
      </c>
      <c r="E268" s="19" t="s">
        <v>121</v>
      </c>
      <c r="F268" s="25" t="s">
        <v>122</v>
      </c>
      <c r="G268" s="25" t="s">
        <v>122</v>
      </c>
      <c r="H268" s="25" t="s">
        <v>20</v>
      </c>
      <c r="I268" s="25">
        <v>142</v>
      </c>
      <c r="J268" s="25" t="s">
        <v>223</v>
      </c>
      <c r="K268" s="25" t="s">
        <v>223</v>
      </c>
    </row>
    <row r="269" spans="1:11">
      <c r="A269" s="2">
        <v>262</v>
      </c>
      <c r="B269" s="2">
        <v>995</v>
      </c>
      <c r="C269" s="24">
        <v>4.8344907407407406E-2</v>
      </c>
      <c r="D269" s="25" t="s">
        <v>379</v>
      </c>
      <c r="E269" s="19" t="s">
        <v>121</v>
      </c>
      <c r="F269" s="25" t="s">
        <v>122</v>
      </c>
      <c r="G269" s="25" t="s">
        <v>122</v>
      </c>
      <c r="H269" s="25">
        <v>0</v>
      </c>
      <c r="I269" s="25" t="s">
        <v>223</v>
      </c>
      <c r="J269" s="25" t="s">
        <v>223</v>
      </c>
      <c r="K269" s="25" t="s">
        <v>223</v>
      </c>
    </row>
    <row r="270" spans="1:11">
      <c r="A270" s="2">
        <v>263</v>
      </c>
      <c r="B270" s="2">
        <v>495</v>
      </c>
      <c r="C270" s="24">
        <v>4.8819444444444443E-2</v>
      </c>
      <c r="D270" s="25" t="s">
        <v>380</v>
      </c>
      <c r="E270" s="19" t="s">
        <v>49</v>
      </c>
      <c r="F270" s="25" t="s">
        <v>50</v>
      </c>
      <c r="G270" s="25" t="s">
        <v>25</v>
      </c>
      <c r="H270" s="25" t="s">
        <v>266</v>
      </c>
      <c r="I270" s="25">
        <v>104</v>
      </c>
      <c r="J270" s="25" t="s">
        <v>223</v>
      </c>
      <c r="K270" s="25" t="s">
        <v>223</v>
      </c>
    </row>
    <row r="271" spans="1:11">
      <c r="A271" s="2">
        <v>264</v>
      </c>
      <c r="B271" s="2">
        <v>392</v>
      </c>
      <c r="C271" s="24">
        <v>5.0671296296296298E-2</v>
      </c>
      <c r="D271" s="25" t="s">
        <v>381</v>
      </c>
      <c r="E271" s="19" t="s">
        <v>46</v>
      </c>
      <c r="F271" s="25" t="s">
        <v>47</v>
      </c>
      <c r="G271" s="25" t="s">
        <v>44</v>
      </c>
      <c r="H271" s="25" t="s">
        <v>140</v>
      </c>
      <c r="I271" s="25">
        <v>103</v>
      </c>
      <c r="J271" s="25" t="s">
        <v>251</v>
      </c>
      <c r="K271" s="25">
        <v>240</v>
      </c>
    </row>
    <row r="272" spans="1:11">
      <c r="A272" s="2">
        <v>265</v>
      </c>
      <c r="B272" s="2">
        <v>409</v>
      </c>
      <c r="C272" s="24">
        <v>5.0879629629629629E-2</v>
      </c>
      <c r="D272" s="25" t="s">
        <v>382</v>
      </c>
      <c r="E272" s="19" t="s">
        <v>46</v>
      </c>
      <c r="F272" s="25" t="s">
        <v>47</v>
      </c>
      <c r="G272" s="25" t="s">
        <v>44</v>
      </c>
      <c r="H272" s="25" t="s">
        <v>111</v>
      </c>
      <c r="I272" s="25">
        <v>102</v>
      </c>
      <c r="J272" s="25" t="s">
        <v>159</v>
      </c>
      <c r="K272" s="25">
        <v>241</v>
      </c>
    </row>
    <row r="273" spans="1:11">
      <c r="A273" s="2">
        <v>266</v>
      </c>
      <c r="B273" s="2">
        <v>975</v>
      </c>
      <c r="C273" s="24">
        <v>5.7129629629629634E-2</v>
      </c>
      <c r="D273" s="25" t="s">
        <v>383</v>
      </c>
      <c r="E273" s="19" t="s">
        <v>49</v>
      </c>
      <c r="F273" s="25" t="s">
        <v>50</v>
      </c>
      <c r="G273" s="25" t="s">
        <v>25</v>
      </c>
      <c r="H273" s="25" t="s">
        <v>68</v>
      </c>
      <c r="I273" s="25">
        <v>141</v>
      </c>
      <c r="J273" s="25" t="s">
        <v>223</v>
      </c>
      <c r="K273" s="25" t="s">
        <v>223</v>
      </c>
    </row>
    <row r="274" spans="1:11">
      <c r="A274" s="2">
        <v>267</v>
      </c>
      <c r="B274" s="2">
        <v>976</v>
      </c>
      <c r="C274" s="24">
        <v>5.7152777777777775E-2</v>
      </c>
      <c r="D274" s="25" t="s">
        <v>384</v>
      </c>
      <c r="E274" s="19" t="s">
        <v>49</v>
      </c>
      <c r="F274" s="25" t="s">
        <v>50</v>
      </c>
      <c r="G274" s="25" t="s">
        <v>25</v>
      </c>
      <c r="H274" s="25" t="s">
        <v>226</v>
      </c>
      <c r="I274" s="25">
        <v>140</v>
      </c>
      <c r="J274" s="25" t="s">
        <v>223</v>
      </c>
      <c r="K274" s="25" t="s">
        <v>223</v>
      </c>
    </row>
    <row r="276" spans="1:11">
      <c r="A276" s="26" t="s">
        <v>385</v>
      </c>
    </row>
    <row r="277" spans="1:11">
      <c r="B277" s="2" t="s">
        <v>386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L568"/>
  <sheetViews>
    <sheetView topLeftCell="A47" workbookViewId="0">
      <selection activeCell="P3" sqref="P3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38" hidden="1" outlineLevel="1">
      <c r="Q1" s="27"/>
      <c r="R1" s="27"/>
      <c r="S1" s="28" t="s">
        <v>387</v>
      </c>
      <c r="T1" s="29" t="s">
        <v>388</v>
      </c>
      <c r="U1" s="27" t="str">
        <f>IF(ISBLANK(T1),"X",IF(AND(T1&lt;115,T1&gt;95),T1+1,T1))</f>
        <v xml:space="preserve">Formula to correct scores psoted </v>
      </c>
      <c r="V1" s="27" t="str">
        <f>IF(OR(V$6&gt;$D$5,V$6&gt;COUNT($E1:$J1)),"",LARGE($E1:$J1,V$6))</f>
        <v/>
      </c>
      <c r="W1" s="27" t="str">
        <f>IF(OR(W$6&gt;$D$5,W$6&gt;COUNT($E1:$J1)),"",LARGE($E1:$J1,W$6))</f>
        <v/>
      </c>
      <c r="X1" s="27" t="str">
        <f>IF(OR(X$6&gt;$D$5,X$6&gt;COUNT($E1:$J1)),"",LARGE($E1:$J1,X$6))</f>
        <v/>
      </c>
      <c r="Y1" s="27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0"/>
    </row>
    <row r="2" spans="1:38" hidden="1" outlineLevel="1">
      <c r="A2" s="2" t="s">
        <v>389</v>
      </c>
      <c r="E2" s="31" t="s">
        <v>390</v>
      </c>
      <c r="F2" s="2" t="b">
        <f>SUM(F6:F455)&gt;0</f>
        <v>1</v>
      </c>
      <c r="J2" s="31" t="s">
        <v>391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1285</v>
      </c>
      <c r="M2" s="32"/>
      <c r="N2" s="32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9"/>
      <c r="U2" s="27"/>
      <c r="V2" s="27"/>
      <c r="W2" s="27"/>
      <c r="X2" s="27"/>
      <c r="Z2" s="31" t="s">
        <v>392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37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38" hidden="1" outlineLevel="1">
      <c r="E3" s="31"/>
      <c r="J3" s="31"/>
      <c r="K3" s="27"/>
      <c r="L3" s="27"/>
      <c r="N3" s="39"/>
      <c r="O3" s="27" t="s">
        <v>393</v>
      </c>
      <c r="P3" s="40">
        <v>6</v>
      </c>
      <c r="Q3" s="41" t="s">
        <v>394</v>
      </c>
      <c r="R3" s="42" t="s">
        <v>395</v>
      </c>
      <c r="T3" s="29"/>
      <c r="U3" s="27"/>
      <c r="V3" s="27"/>
      <c r="W3" s="27"/>
      <c r="X3" s="27"/>
      <c r="AG3" s="1" t="s">
        <v>396</v>
      </c>
      <c r="AH3" s="3">
        <f>$D$5-1</f>
        <v>3</v>
      </c>
      <c r="AI3" s="1" t="s">
        <v>397</v>
      </c>
      <c r="AL3" s="30"/>
    </row>
    <row r="4" spans="1:38" s="15" customFormat="1" ht="38.25" customHeight="1" collapsed="1" thickBot="1">
      <c r="A4" s="15" t="s">
        <v>1273</v>
      </c>
      <c r="Q4" s="43"/>
      <c r="R4" s="44">
        <f>SUM(R6:R455)</f>
        <v>0</v>
      </c>
      <c r="AH4" s="41" t="s">
        <v>398</v>
      </c>
      <c r="AL4" s="45" t="s">
        <v>399</v>
      </c>
    </row>
    <row r="5" spans="1:38" s="26" customFormat="1">
      <c r="A5" s="26" t="s">
        <v>400</v>
      </c>
      <c r="D5" s="46">
        <v>4</v>
      </c>
      <c r="K5" s="47" t="str">
        <f>"Total is best " &amp;D5&amp;" races"</f>
        <v>Total is best 4 races</v>
      </c>
      <c r="Q5" s="26" t="s">
        <v>401</v>
      </c>
      <c r="T5" s="26" t="s">
        <v>402</v>
      </c>
      <c r="AB5" s="26" t="s">
        <v>403</v>
      </c>
      <c r="AE5" s="26" t="s">
        <v>404</v>
      </c>
      <c r="AI5" s="41" t="s">
        <v>405</v>
      </c>
      <c r="AL5" s="48"/>
    </row>
    <row r="6" spans="1:38" s="26" customFormat="1" ht="42" customHeight="1">
      <c r="A6" s="26" t="s">
        <v>406</v>
      </c>
      <c r="B6" s="49" t="s">
        <v>407</v>
      </c>
      <c r="C6" s="26" t="s">
        <v>408</v>
      </c>
      <c r="D6" s="50" t="s">
        <v>409</v>
      </c>
      <c r="E6" s="50" t="s">
        <v>410</v>
      </c>
      <c r="F6" s="50" t="s">
        <v>411</v>
      </c>
      <c r="G6" s="50" t="s">
        <v>412</v>
      </c>
      <c r="H6" s="50" t="s">
        <v>413</v>
      </c>
      <c r="I6" s="50" t="s">
        <v>414</v>
      </c>
      <c r="J6" s="50" t="s">
        <v>415</v>
      </c>
      <c r="K6" s="50" t="s">
        <v>416</v>
      </c>
      <c r="L6" s="51" t="s">
        <v>417</v>
      </c>
      <c r="M6" s="51" t="s">
        <v>418</v>
      </c>
      <c r="N6" s="52" t="s">
        <v>419</v>
      </c>
      <c r="O6" s="20" t="s">
        <v>420</v>
      </c>
      <c r="P6" s="51" t="s">
        <v>421</v>
      </c>
      <c r="Q6" s="50" t="s">
        <v>422</v>
      </c>
      <c r="R6" s="50"/>
      <c r="S6" s="20" t="s">
        <v>423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Z6" s="53"/>
      <c r="AA6" s="53" t="s">
        <v>424</v>
      </c>
      <c r="AB6" s="22" t="s">
        <v>425</v>
      </c>
      <c r="AC6" s="22" t="s">
        <v>426</v>
      </c>
      <c r="AD6" s="22" t="s">
        <v>427</v>
      </c>
      <c r="AE6" s="53" t="s">
        <v>428</v>
      </c>
      <c r="AF6" s="53" t="s">
        <v>429</v>
      </c>
      <c r="AG6" s="22" t="s">
        <v>430</v>
      </c>
      <c r="AH6" s="22" t="s">
        <v>431</v>
      </c>
      <c r="AI6" s="22" t="s">
        <v>425</v>
      </c>
      <c r="AJ6" s="22" t="s">
        <v>426</v>
      </c>
      <c r="AK6" s="22" t="s">
        <v>427</v>
      </c>
      <c r="AL6" s="48"/>
    </row>
    <row r="7" spans="1:38" s="26" customFormat="1">
      <c r="C7" s="26" t="s">
        <v>432</v>
      </c>
      <c r="D7" s="50"/>
      <c r="E7" s="50"/>
      <c r="F7" s="29"/>
      <c r="G7" s="50"/>
      <c r="H7" s="50"/>
      <c r="I7" s="50"/>
      <c r="J7" s="50"/>
      <c r="K7" s="50"/>
      <c r="L7" s="50"/>
      <c r="M7" s="50"/>
      <c r="N7" s="50"/>
      <c r="O7" s="50"/>
      <c r="P7" s="50"/>
      <c r="Q7" s="50" t="s">
        <v>20</v>
      </c>
      <c r="R7" s="50"/>
      <c r="S7" s="50"/>
      <c r="T7" s="50"/>
      <c r="U7" s="50"/>
      <c r="V7" s="50"/>
      <c r="W7" s="50"/>
      <c r="X7" s="50"/>
      <c r="Y7" s="50"/>
      <c r="AE7" s="54"/>
      <c r="AF7" s="54"/>
      <c r="AI7" s="38">
        <v>1179</v>
      </c>
      <c r="AJ7" s="38">
        <v>1169</v>
      </c>
      <c r="AK7" s="38">
        <v>1160</v>
      </c>
      <c r="AL7" s="48"/>
    </row>
    <row r="8" spans="1:38" s="26" customFormat="1">
      <c r="A8" s="1">
        <v>1</v>
      </c>
      <c r="B8" s="1">
        <v>1</v>
      </c>
      <c r="C8" s="1" t="s">
        <v>17</v>
      </c>
      <c r="D8" s="29" t="s">
        <v>19</v>
      </c>
      <c r="E8" s="29">
        <v>295</v>
      </c>
      <c r="F8" s="29">
        <v>291</v>
      </c>
      <c r="G8" s="50">
        <v>296</v>
      </c>
      <c r="H8" s="50">
        <v>297</v>
      </c>
      <c r="I8" s="50">
        <v>276</v>
      </c>
      <c r="J8" s="50">
        <v>300</v>
      </c>
      <c r="K8" s="32">
        <f t="shared" ref="K8:K55" si="0">IFERROR(LARGE(E8:J8,1),0)+IF($D$5&gt;=2,IFERROR(LARGE(E8:J8,2),0),0)+IF($D$5&gt;=3,IFERROR(LARGE(E8:J8,3),0),0)+IF($D$5&gt;=4,IFERROR(LARGE(E8:J8,4),0),0)+IF($D$5&gt;=5,IFERROR(LARGE(E8:J8,5),0),0)+IF($D$5&gt;=6,IFERROR(LARGE(E8:J8,6),0),0)</f>
        <v>1188</v>
      </c>
      <c r="L8" s="32" t="s">
        <v>1286</v>
      </c>
      <c r="M8" s="32" t="s">
        <v>21</v>
      </c>
      <c r="N8" s="32">
        <f t="shared" ref="N8:N55" si="1">K8-(ROW(K8)-ROW(K$6))/10000</f>
        <v>1187.9998000000001</v>
      </c>
      <c r="O8" s="32">
        <f t="shared" ref="O8:O55" si="2">COUNT(E8:J8)</f>
        <v>6</v>
      </c>
      <c r="P8" s="32">
        <f t="shared" ref="P8:P55" ca="1" si="3">IF(AND(O8=1,OFFSET(D8,0,P$3)&gt;0),"Y",0)</f>
        <v>0</v>
      </c>
      <c r="Q8" s="33" t="s">
        <v>20</v>
      </c>
      <c r="R8" s="55">
        <f t="shared" ref="R8:R55" si="4">1-(Q8=Q7)</f>
        <v>0</v>
      </c>
      <c r="S8" s="34">
        <f t="shared" ref="S8:S55" si="5">N8+T8/1000+U8/10000+V8/100000+W8/1000000+X8/10000000+Y8/100000000</f>
        <v>1188.3327868599999</v>
      </c>
      <c r="T8" s="50">
        <v>300</v>
      </c>
      <c r="U8" s="50">
        <v>297</v>
      </c>
      <c r="V8" s="50">
        <v>296</v>
      </c>
      <c r="W8" s="29">
        <v>295</v>
      </c>
      <c r="X8" s="29">
        <v>291</v>
      </c>
      <c r="Y8" s="50">
        <v>276</v>
      </c>
      <c r="AA8" s="35">
        <v>0</v>
      </c>
      <c r="AB8" s="35">
        <v>0</v>
      </c>
      <c r="AC8" s="35">
        <v>0</v>
      </c>
      <c r="AD8" s="35">
        <v>0</v>
      </c>
      <c r="AE8" s="36">
        <v>5</v>
      </c>
      <c r="AF8" s="37">
        <v>1179.3296686000003</v>
      </c>
      <c r="AG8" s="38">
        <v>297</v>
      </c>
      <c r="AH8" s="32">
        <v>1185</v>
      </c>
      <c r="AI8" s="38" t="s">
        <v>21</v>
      </c>
      <c r="AJ8" s="38"/>
      <c r="AK8" s="38"/>
      <c r="AL8" s="48"/>
    </row>
    <row r="9" spans="1:38" s="26" customFormat="1">
      <c r="A9" s="1">
        <v>2</v>
      </c>
      <c r="B9" s="1">
        <v>2</v>
      </c>
      <c r="C9" s="1" t="s">
        <v>144</v>
      </c>
      <c r="D9" s="29" t="s">
        <v>146</v>
      </c>
      <c r="E9" s="29">
        <v>291</v>
      </c>
      <c r="F9" s="29">
        <v>288</v>
      </c>
      <c r="G9" s="50">
        <v>295</v>
      </c>
      <c r="H9" s="50"/>
      <c r="I9" s="50">
        <v>295</v>
      </c>
      <c r="J9" s="50">
        <v>253</v>
      </c>
      <c r="K9" s="32">
        <f t="shared" si="0"/>
        <v>1169</v>
      </c>
      <c r="L9" s="32" t="s">
        <v>1286</v>
      </c>
      <c r="M9" s="32" t="s">
        <v>51</v>
      </c>
      <c r="N9" s="32">
        <f t="shared" si="1"/>
        <v>1168.9997000000001</v>
      </c>
      <c r="O9" s="32">
        <f t="shared" si="2"/>
        <v>5</v>
      </c>
      <c r="P9" s="32">
        <f t="shared" ca="1" si="3"/>
        <v>0</v>
      </c>
      <c r="Q9" s="33" t="s">
        <v>20</v>
      </c>
      <c r="R9" s="55">
        <f t="shared" si="4"/>
        <v>0</v>
      </c>
      <c r="S9" s="34">
        <f t="shared" si="5"/>
        <v>1169.3274233000002</v>
      </c>
      <c r="T9" s="50">
        <v>295</v>
      </c>
      <c r="U9" s="50">
        <v>295</v>
      </c>
      <c r="V9" s="29">
        <v>291</v>
      </c>
      <c r="W9" s="29">
        <v>288</v>
      </c>
      <c r="X9" s="50">
        <v>253</v>
      </c>
      <c r="Y9" s="50"/>
      <c r="AA9" s="35">
        <v>0</v>
      </c>
      <c r="AB9" s="35">
        <v>0</v>
      </c>
      <c r="AC9" s="35">
        <v>0</v>
      </c>
      <c r="AD9" s="35">
        <v>0</v>
      </c>
      <c r="AE9" s="36">
        <v>4</v>
      </c>
      <c r="AF9" s="37">
        <v>1169.3273980000001</v>
      </c>
      <c r="AG9" s="38">
        <v>295</v>
      </c>
      <c r="AH9" s="32">
        <v>1176</v>
      </c>
      <c r="AI9" s="38"/>
      <c r="AJ9" s="38" t="s">
        <v>51</v>
      </c>
      <c r="AK9" s="38" t="s">
        <v>61</v>
      </c>
      <c r="AL9" s="48"/>
    </row>
    <row r="10" spans="1:38" s="26" customFormat="1">
      <c r="A10" s="1">
        <v>3</v>
      </c>
      <c r="B10" s="1">
        <v>3</v>
      </c>
      <c r="C10" s="1" t="s">
        <v>38</v>
      </c>
      <c r="D10" s="29" t="s">
        <v>40</v>
      </c>
      <c r="E10" s="29">
        <v>290</v>
      </c>
      <c r="F10" s="29">
        <v>294</v>
      </c>
      <c r="G10" s="50">
        <v>286</v>
      </c>
      <c r="H10" s="50">
        <v>290</v>
      </c>
      <c r="I10" s="50"/>
      <c r="J10" s="50">
        <v>295</v>
      </c>
      <c r="K10" s="32">
        <f t="shared" si="0"/>
        <v>1169</v>
      </c>
      <c r="L10" s="32" t="s">
        <v>1286</v>
      </c>
      <c r="M10" s="32" t="s">
        <v>61</v>
      </c>
      <c r="N10" s="32">
        <f t="shared" si="1"/>
        <v>1168.9996000000001</v>
      </c>
      <c r="O10" s="32">
        <f t="shared" si="2"/>
        <v>5</v>
      </c>
      <c r="P10" s="32">
        <f t="shared" ca="1" si="3"/>
        <v>0</v>
      </c>
      <c r="Q10" s="33" t="s">
        <v>20</v>
      </c>
      <c r="R10" s="55">
        <f t="shared" si="4"/>
        <v>0</v>
      </c>
      <c r="S10" s="34">
        <f t="shared" si="5"/>
        <v>1169.3272185999999</v>
      </c>
      <c r="T10" s="50">
        <v>295</v>
      </c>
      <c r="U10" s="29">
        <v>294</v>
      </c>
      <c r="V10" s="29">
        <v>290</v>
      </c>
      <c r="W10" s="50">
        <v>290</v>
      </c>
      <c r="X10" s="50">
        <v>286</v>
      </c>
      <c r="Y10" s="50"/>
      <c r="AA10" s="35">
        <v>0</v>
      </c>
      <c r="AB10" s="35">
        <v>0</v>
      </c>
      <c r="AC10" s="35">
        <v>0</v>
      </c>
      <c r="AD10" s="35">
        <v>0</v>
      </c>
      <c r="AE10" s="36">
        <v>4</v>
      </c>
      <c r="AF10" s="37">
        <v>1160.3256859999999</v>
      </c>
      <c r="AG10" s="38">
        <v>294</v>
      </c>
      <c r="AH10" s="32">
        <v>1168</v>
      </c>
      <c r="AI10" s="38"/>
      <c r="AJ10" s="38"/>
      <c r="AK10" s="38" t="s">
        <v>61</v>
      </c>
      <c r="AL10" s="48"/>
    </row>
    <row r="11" spans="1:38" s="26" customFormat="1">
      <c r="A11" s="1">
        <v>4</v>
      </c>
      <c r="B11" s="1" t="s">
        <v>223</v>
      </c>
      <c r="C11" s="1" t="s">
        <v>433</v>
      </c>
      <c r="D11" s="29" t="s">
        <v>90</v>
      </c>
      <c r="E11" s="29">
        <v>285</v>
      </c>
      <c r="F11" s="29">
        <v>298</v>
      </c>
      <c r="G11" s="50">
        <v>284</v>
      </c>
      <c r="H11" s="50">
        <v>293</v>
      </c>
      <c r="I11" s="50">
        <v>287</v>
      </c>
      <c r="J11" s="50"/>
      <c r="K11" s="32">
        <f t="shared" si="0"/>
        <v>1163</v>
      </c>
      <c r="L11" s="32" t="s">
        <v>1287</v>
      </c>
      <c r="M11" s="32"/>
      <c r="N11" s="32">
        <f t="shared" si="1"/>
        <v>1162.9994999999999</v>
      </c>
      <c r="O11" s="32">
        <f t="shared" si="2"/>
        <v>5</v>
      </c>
      <c r="P11" s="32">
        <f t="shared" ca="1" si="3"/>
        <v>0</v>
      </c>
      <c r="Q11" s="33" t="s">
        <v>20</v>
      </c>
      <c r="R11" s="55">
        <f t="shared" si="4"/>
        <v>0</v>
      </c>
      <c r="S11" s="34">
        <f t="shared" si="5"/>
        <v>1163.3299833999999</v>
      </c>
      <c r="T11" s="29">
        <v>298</v>
      </c>
      <c r="U11" s="50">
        <v>293</v>
      </c>
      <c r="V11" s="50">
        <v>287</v>
      </c>
      <c r="W11" s="29">
        <v>285</v>
      </c>
      <c r="X11" s="50">
        <v>284</v>
      </c>
      <c r="Y11" s="50"/>
      <c r="AA11" s="35">
        <v>0</v>
      </c>
      <c r="AB11" s="35">
        <v>0</v>
      </c>
      <c r="AC11" s="35">
        <v>0</v>
      </c>
      <c r="AD11" s="35">
        <v>0</v>
      </c>
      <c r="AE11" s="36">
        <v>5</v>
      </c>
      <c r="AF11" s="37">
        <v>1163.3300834000001</v>
      </c>
      <c r="AG11" s="38">
        <v>298</v>
      </c>
      <c r="AH11" s="32">
        <v>0</v>
      </c>
      <c r="AI11" s="38"/>
      <c r="AJ11" s="38"/>
      <c r="AK11" s="38"/>
      <c r="AL11" s="48"/>
    </row>
    <row r="12" spans="1:38" s="26" customFormat="1">
      <c r="A12" s="1">
        <v>5</v>
      </c>
      <c r="B12" s="1">
        <v>4</v>
      </c>
      <c r="C12" s="1" t="s">
        <v>434</v>
      </c>
      <c r="D12" s="29" t="s">
        <v>217</v>
      </c>
      <c r="E12" s="29"/>
      <c r="F12" s="29">
        <v>283</v>
      </c>
      <c r="G12" s="50">
        <v>280</v>
      </c>
      <c r="H12" s="50">
        <v>279</v>
      </c>
      <c r="I12" s="50">
        <v>291</v>
      </c>
      <c r="J12" s="50"/>
      <c r="K12" s="32">
        <f t="shared" si="0"/>
        <v>1133</v>
      </c>
      <c r="L12" s="32" t="s">
        <v>1286</v>
      </c>
      <c r="M12" s="32"/>
      <c r="N12" s="32">
        <f t="shared" si="1"/>
        <v>1132.9993999999999</v>
      </c>
      <c r="O12" s="32">
        <f t="shared" si="2"/>
        <v>4</v>
      </c>
      <c r="P12" s="32">
        <f t="shared" ca="1" si="3"/>
        <v>0</v>
      </c>
      <c r="Q12" s="33" t="s">
        <v>20</v>
      </c>
      <c r="R12" s="34">
        <f t="shared" si="4"/>
        <v>0</v>
      </c>
      <c r="S12" s="34">
        <f t="shared" si="5"/>
        <v>1133.3217789999999</v>
      </c>
      <c r="T12" s="50">
        <v>291</v>
      </c>
      <c r="U12" s="29">
        <v>283</v>
      </c>
      <c r="V12" s="50">
        <v>280</v>
      </c>
      <c r="W12" s="50">
        <v>279</v>
      </c>
      <c r="X12" s="29"/>
      <c r="Y12" s="50"/>
      <c r="AA12" s="35">
        <v>0</v>
      </c>
      <c r="AB12" s="35">
        <v>0</v>
      </c>
      <c r="AC12" s="35">
        <v>0</v>
      </c>
      <c r="AD12" s="35">
        <v>0</v>
      </c>
      <c r="AE12" s="36">
        <v>4</v>
      </c>
      <c r="AF12" s="37">
        <v>1133.3217789999999</v>
      </c>
      <c r="AG12" s="38">
        <v>291</v>
      </c>
      <c r="AH12" s="32">
        <v>1145</v>
      </c>
      <c r="AI12" s="38"/>
      <c r="AJ12" s="38"/>
      <c r="AK12" s="38"/>
      <c r="AL12" s="48"/>
    </row>
    <row r="13" spans="1:38" s="26" customFormat="1">
      <c r="A13" s="1">
        <v>6</v>
      </c>
      <c r="B13" s="1">
        <v>5</v>
      </c>
      <c r="C13" s="1" t="s">
        <v>435</v>
      </c>
      <c r="D13" s="29" t="s">
        <v>81</v>
      </c>
      <c r="E13" s="29">
        <v>276</v>
      </c>
      <c r="F13" s="29">
        <v>280</v>
      </c>
      <c r="G13" s="50">
        <v>287</v>
      </c>
      <c r="H13" s="50">
        <v>286</v>
      </c>
      <c r="I13" s="50"/>
      <c r="J13" s="50"/>
      <c r="K13" s="32">
        <f t="shared" si="0"/>
        <v>1129</v>
      </c>
      <c r="L13" s="32" t="s">
        <v>1286</v>
      </c>
      <c r="M13" s="32"/>
      <c r="N13" s="32">
        <f t="shared" si="1"/>
        <v>1128.9992999999999</v>
      </c>
      <c r="O13" s="32">
        <f t="shared" si="2"/>
        <v>4</v>
      </c>
      <c r="P13" s="32">
        <f t="shared" ca="1" si="3"/>
        <v>0</v>
      </c>
      <c r="Q13" s="33" t="s">
        <v>20</v>
      </c>
      <c r="R13" s="55">
        <f t="shared" si="4"/>
        <v>0</v>
      </c>
      <c r="S13" s="34">
        <f t="shared" si="5"/>
        <v>1129.317976</v>
      </c>
      <c r="T13" s="50">
        <v>287</v>
      </c>
      <c r="U13" s="50">
        <v>286</v>
      </c>
      <c r="V13" s="29">
        <v>280</v>
      </c>
      <c r="W13" s="29">
        <v>276</v>
      </c>
      <c r="X13" s="50"/>
      <c r="Y13" s="50"/>
      <c r="AA13" s="35">
        <v>0</v>
      </c>
      <c r="AB13" s="35">
        <v>0</v>
      </c>
      <c r="AC13" s="35">
        <v>0</v>
      </c>
      <c r="AD13" s="35">
        <v>0</v>
      </c>
      <c r="AE13" s="36">
        <v>4</v>
      </c>
      <c r="AF13" s="37">
        <v>1129.317976</v>
      </c>
      <c r="AG13" s="38">
        <v>287</v>
      </c>
      <c r="AH13" s="32">
        <v>1140</v>
      </c>
      <c r="AI13" s="38"/>
      <c r="AJ13" s="38"/>
      <c r="AK13" s="38"/>
      <c r="AL13" s="48"/>
    </row>
    <row r="14" spans="1:38" s="26" customFormat="1">
      <c r="A14" s="1">
        <v>7</v>
      </c>
      <c r="B14" s="1">
        <v>6</v>
      </c>
      <c r="C14" s="1" t="s">
        <v>63</v>
      </c>
      <c r="D14" s="29" t="s">
        <v>65</v>
      </c>
      <c r="E14" s="29"/>
      <c r="F14" s="29">
        <v>248</v>
      </c>
      <c r="G14" s="50">
        <v>261</v>
      </c>
      <c r="H14" s="50">
        <v>262</v>
      </c>
      <c r="I14" s="50">
        <v>274</v>
      </c>
      <c r="J14" s="50">
        <v>287</v>
      </c>
      <c r="K14" s="32">
        <f t="shared" si="0"/>
        <v>1084</v>
      </c>
      <c r="L14" s="32" t="s">
        <v>1286</v>
      </c>
      <c r="M14" s="32"/>
      <c r="N14" s="32">
        <f t="shared" si="1"/>
        <v>1083.9992</v>
      </c>
      <c r="O14" s="32">
        <f t="shared" si="2"/>
        <v>5</v>
      </c>
      <c r="P14" s="32">
        <f t="shared" ca="1" si="3"/>
        <v>0</v>
      </c>
      <c r="Q14" s="33" t="s">
        <v>20</v>
      </c>
      <c r="R14" s="34">
        <f t="shared" si="4"/>
        <v>0</v>
      </c>
      <c r="S14" s="34">
        <f t="shared" si="5"/>
        <v>1084.3165057999997</v>
      </c>
      <c r="T14" s="50">
        <v>287</v>
      </c>
      <c r="U14" s="50">
        <v>274</v>
      </c>
      <c r="V14" s="50">
        <v>262</v>
      </c>
      <c r="W14" s="50">
        <v>261</v>
      </c>
      <c r="X14" s="29">
        <v>248</v>
      </c>
      <c r="Y14" s="29"/>
      <c r="AA14" s="35">
        <v>0</v>
      </c>
      <c r="AB14" s="35">
        <v>0</v>
      </c>
      <c r="AC14" s="35">
        <v>0</v>
      </c>
      <c r="AD14" s="35">
        <v>0</v>
      </c>
      <c r="AE14" s="36">
        <v>4</v>
      </c>
      <c r="AF14" s="37">
        <v>1045.3022579999999</v>
      </c>
      <c r="AG14" s="38">
        <v>274</v>
      </c>
      <c r="AH14" s="32">
        <v>1071</v>
      </c>
      <c r="AI14" s="38"/>
      <c r="AJ14" s="38"/>
      <c r="AK14" s="38"/>
      <c r="AL14" s="48"/>
    </row>
    <row r="15" spans="1:38" s="26" customFormat="1">
      <c r="A15" s="1">
        <v>8</v>
      </c>
      <c r="B15" s="1">
        <v>7</v>
      </c>
      <c r="C15" s="1" t="s">
        <v>436</v>
      </c>
      <c r="D15" s="29" t="s">
        <v>437</v>
      </c>
      <c r="E15" s="29">
        <v>260</v>
      </c>
      <c r="F15" s="29">
        <v>241</v>
      </c>
      <c r="G15" s="50">
        <v>267</v>
      </c>
      <c r="H15" s="50">
        <v>265</v>
      </c>
      <c r="I15" s="50"/>
      <c r="J15" s="50"/>
      <c r="K15" s="32">
        <f t="shared" si="0"/>
        <v>1033</v>
      </c>
      <c r="L15" s="32" t="s">
        <v>1286</v>
      </c>
      <c r="M15" s="32"/>
      <c r="N15" s="32">
        <f t="shared" si="1"/>
        <v>1032.9991</v>
      </c>
      <c r="O15" s="32">
        <f t="shared" si="2"/>
        <v>4</v>
      </c>
      <c r="P15" s="32">
        <f t="shared" ca="1" si="3"/>
        <v>0</v>
      </c>
      <c r="Q15" s="33" t="s">
        <v>20</v>
      </c>
      <c r="R15" s="55">
        <f t="shared" si="4"/>
        <v>0</v>
      </c>
      <c r="S15" s="34">
        <f t="shared" si="5"/>
        <v>1033.295441</v>
      </c>
      <c r="T15" s="50">
        <v>267</v>
      </c>
      <c r="U15" s="50">
        <v>265</v>
      </c>
      <c r="V15" s="29">
        <v>260</v>
      </c>
      <c r="W15" s="29">
        <v>241</v>
      </c>
      <c r="X15" s="50"/>
      <c r="Y15" s="50"/>
      <c r="AA15" s="35">
        <v>0</v>
      </c>
      <c r="AB15" s="35">
        <v>0</v>
      </c>
      <c r="AC15" s="35">
        <v>0</v>
      </c>
      <c r="AD15" s="35">
        <v>0</v>
      </c>
      <c r="AE15" s="36">
        <v>4</v>
      </c>
      <c r="AF15" s="37">
        <v>1033.295441</v>
      </c>
      <c r="AG15" s="38">
        <v>267</v>
      </c>
      <c r="AH15" s="32">
        <v>1059</v>
      </c>
      <c r="AI15" s="38"/>
      <c r="AJ15" s="38"/>
      <c r="AK15" s="38"/>
      <c r="AL15" s="48"/>
    </row>
    <row r="16" spans="1:38" s="26" customFormat="1">
      <c r="A16" s="1">
        <v>9</v>
      </c>
      <c r="B16" s="1">
        <v>8</v>
      </c>
      <c r="C16" s="1" t="s">
        <v>95</v>
      </c>
      <c r="D16" s="29" t="s">
        <v>47</v>
      </c>
      <c r="E16" s="29">
        <v>229</v>
      </c>
      <c r="F16" s="29">
        <v>235</v>
      </c>
      <c r="G16" s="50">
        <v>237</v>
      </c>
      <c r="H16" s="50">
        <v>239</v>
      </c>
      <c r="I16" s="50">
        <v>253</v>
      </c>
      <c r="J16" s="50">
        <v>275</v>
      </c>
      <c r="K16" s="32">
        <f t="shared" si="0"/>
        <v>1004</v>
      </c>
      <c r="L16" s="32" t="s">
        <v>1286</v>
      </c>
      <c r="M16" s="32"/>
      <c r="N16" s="32">
        <f t="shared" si="1"/>
        <v>1003.999</v>
      </c>
      <c r="O16" s="32">
        <f t="shared" si="2"/>
        <v>6</v>
      </c>
      <c r="P16" s="32">
        <f t="shared" ca="1" si="3"/>
        <v>0</v>
      </c>
      <c r="Q16" s="33" t="s">
        <v>20</v>
      </c>
      <c r="R16" s="55">
        <f t="shared" si="4"/>
        <v>0</v>
      </c>
      <c r="S16" s="34">
        <f t="shared" si="5"/>
        <v>1004.30195279</v>
      </c>
      <c r="T16" s="50">
        <v>275</v>
      </c>
      <c r="U16" s="50">
        <v>253</v>
      </c>
      <c r="V16" s="50">
        <v>239</v>
      </c>
      <c r="W16" s="50">
        <v>237</v>
      </c>
      <c r="X16" s="29">
        <v>235</v>
      </c>
      <c r="Y16" s="29">
        <v>229</v>
      </c>
      <c r="AA16" s="35">
        <v>0</v>
      </c>
      <c r="AB16" s="35">
        <v>0</v>
      </c>
      <c r="AC16" s="35">
        <v>0</v>
      </c>
      <c r="AD16" s="35">
        <v>0</v>
      </c>
      <c r="AE16" s="36">
        <v>5</v>
      </c>
      <c r="AF16" s="37">
        <v>964.27852790000009</v>
      </c>
      <c r="AG16" s="38">
        <v>253</v>
      </c>
      <c r="AH16" s="32">
        <v>982</v>
      </c>
      <c r="AI16" s="38"/>
      <c r="AJ16" s="38"/>
      <c r="AK16" s="38"/>
      <c r="AL16" s="48"/>
    </row>
    <row r="17" spans="1:38" s="26" customFormat="1">
      <c r="A17" s="1">
        <v>10</v>
      </c>
      <c r="B17" s="1">
        <v>9</v>
      </c>
      <c r="C17" s="1" t="s">
        <v>115</v>
      </c>
      <c r="D17" s="29" t="s">
        <v>50</v>
      </c>
      <c r="E17" s="29">
        <v>249</v>
      </c>
      <c r="F17" s="29">
        <v>245</v>
      </c>
      <c r="G17" s="50"/>
      <c r="H17" s="50">
        <v>226</v>
      </c>
      <c r="I17" s="50"/>
      <c r="J17" s="50">
        <v>265</v>
      </c>
      <c r="K17" s="32">
        <f t="shared" si="0"/>
        <v>985</v>
      </c>
      <c r="L17" s="32" t="s">
        <v>1286</v>
      </c>
      <c r="M17" s="32"/>
      <c r="N17" s="32">
        <f t="shared" si="1"/>
        <v>984.99890000000005</v>
      </c>
      <c r="O17" s="32">
        <f t="shared" si="2"/>
        <v>4</v>
      </c>
      <c r="P17" s="32">
        <f t="shared" ca="1" si="3"/>
        <v>0</v>
      </c>
      <c r="Q17" s="33" t="s">
        <v>20</v>
      </c>
      <c r="R17" s="55">
        <f t="shared" si="4"/>
        <v>0</v>
      </c>
      <c r="S17" s="34">
        <f t="shared" si="5"/>
        <v>985.29147599999999</v>
      </c>
      <c r="T17" s="50">
        <v>265</v>
      </c>
      <c r="U17" s="29">
        <v>249</v>
      </c>
      <c r="V17" s="29">
        <v>245</v>
      </c>
      <c r="W17" s="50">
        <v>226</v>
      </c>
      <c r="X17" s="50"/>
      <c r="Y17" s="50"/>
      <c r="AA17" s="35">
        <v>0</v>
      </c>
      <c r="AB17" s="35">
        <v>0</v>
      </c>
      <c r="AC17" s="35">
        <v>0</v>
      </c>
      <c r="AD17" s="35">
        <v>0</v>
      </c>
      <c r="AE17" s="36">
        <v>3</v>
      </c>
      <c r="AF17" s="37">
        <v>720.27405999999996</v>
      </c>
      <c r="AG17" s="38">
        <v>249</v>
      </c>
      <c r="AH17" s="32">
        <v>969</v>
      </c>
      <c r="AI17" s="38"/>
      <c r="AJ17" s="38"/>
      <c r="AK17" s="38"/>
      <c r="AL17" s="48"/>
    </row>
    <row r="18" spans="1:38" s="26" customFormat="1">
      <c r="A18" s="1">
        <v>11</v>
      </c>
      <c r="B18" s="1">
        <v>10</v>
      </c>
      <c r="C18" s="1" t="s">
        <v>181</v>
      </c>
      <c r="D18" s="29" t="s">
        <v>74</v>
      </c>
      <c r="E18" s="29">
        <v>211</v>
      </c>
      <c r="F18" s="29">
        <v>234</v>
      </c>
      <c r="G18" s="50">
        <v>147</v>
      </c>
      <c r="H18" s="50">
        <v>227</v>
      </c>
      <c r="I18" s="50">
        <v>243</v>
      </c>
      <c r="J18" s="50">
        <v>232</v>
      </c>
      <c r="K18" s="32">
        <f t="shared" si="0"/>
        <v>936</v>
      </c>
      <c r="L18" s="32" t="s">
        <v>1286</v>
      </c>
      <c r="M18" s="32"/>
      <c r="N18" s="32">
        <f t="shared" si="1"/>
        <v>935.99879999999996</v>
      </c>
      <c r="O18" s="32">
        <f t="shared" si="2"/>
        <v>6</v>
      </c>
      <c r="P18" s="32">
        <f t="shared" ca="1" si="3"/>
        <v>0</v>
      </c>
      <c r="Q18" s="33" t="s">
        <v>20</v>
      </c>
      <c r="R18" s="55">
        <f t="shared" si="4"/>
        <v>0</v>
      </c>
      <c r="S18" s="34">
        <f t="shared" si="5"/>
        <v>936.26776957000015</v>
      </c>
      <c r="T18" s="50">
        <v>243</v>
      </c>
      <c r="U18" s="29">
        <v>234</v>
      </c>
      <c r="V18" s="50">
        <v>232</v>
      </c>
      <c r="W18" s="50">
        <v>227</v>
      </c>
      <c r="X18" s="29">
        <v>211</v>
      </c>
      <c r="Y18" s="50">
        <v>147</v>
      </c>
      <c r="AA18" s="35">
        <v>0</v>
      </c>
      <c r="AB18" s="35">
        <v>0</v>
      </c>
      <c r="AC18" s="35">
        <v>0</v>
      </c>
      <c r="AD18" s="35">
        <v>0</v>
      </c>
      <c r="AE18" s="36">
        <v>5</v>
      </c>
      <c r="AF18" s="37">
        <v>915.26769569999999</v>
      </c>
      <c r="AG18" s="38">
        <v>243</v>
      </c>
      <c r="AH18" s="32">
        <v>947</v>
      </c>
      <c r="AI18" s="38"/>
      <c r="AJ18" s="38"/>
      <c r="AK18" s="38"/>
      <c r="AL18" s="48"/>
    </row>
    <row r="19" spans="1:38" s="26" customFormat="1">
      <c r="A19" s="1">
        <v>12</v>
      </c>
      <c r="B19" s="1">
        <v>11</v>
      </c>
      <c r="C19" s="1" t="s">
        <v>438</v>
      </c>
      <c r="D19" s="29" t="s">
        <v>74</v>
      </c>
      <c r="E19" s="29"/>
      <c r="F19" s="29">
        <v>215</v>
      </c>
      <c r="G19" s="50">
        <v>238</v>
      </c>
      <c r="H19" s="50">
        <v>232</v>
      </c>
      <c r="I19" s="50">
        <v>247</v>
      </c>
      <c r="J19" s="50"/>
      <c r="K19" s="32">
        <f t="shared" si="0"/>
        <v>932</v>
      </c>
      <c r="L19" s="32" t="s">
        <v>1286</v>
      </c>
      <c r="M19" s="32"/>
      <c r="N19" s="32">
        <f t="shared" si="1"/>
        <v>931.99869999999999</v>
      </c>
      <c r="O19" s="32">
        <f t="shared" si="2"/>
        <v>4</v>
      </c>
      <c r="P19" s="32">
        <f t="shared" ca="1" si="3"/>
        <v>0</v>
      </c>
      <c r="Q19" s="33" t="s">
        <v>20</v>
      </c>
      <c r="R19" s="34">
        <f t="shared" si="4"/>
        <v>0</v>
      </c>
      <c r="S19" s="34">
        <f t="shared" si="5"/>
        <v>932.27203500000007</v>
      </c>
      <c r="T19" s="50">
        <v>247</v>
      </c>
      <c r="U19" s="50">
        <v>238</v>
      </c>
      <c r="V19" s="50">
        <v>232</v>
      </c>
      <c r="W19" s="29">
        <v>215</v>
      </c>
      <c r="X19" s="29"/>
      <c r="Y19" s="50"/>
      <c r="AA19" s="35">
        <v>0</v>
      </c>
      <c r="AB19" s="35">
        <v>0</v>
      </c>
      <c r="AC19" s="35">
        <v>0</v>
      </c>
      <c r="AD19" s="35">
        <v>0</v>
      </c>
      <c r="AE19" s="36">
        <v>4</v>
      </c>
      <c r="AF19" s="37">
        <v>932.27223500000014</v>
      </c>
      <c r="AG19" s="38">
        <v>247</v>
      </c>
      <c r="AH19" s="32">
        <v>964</v>
      </c>
      <c r="AI19" s="38"/>
      <c r="AJ19" s="38"/>
      <c r="AK19" s="38"/>
      <c r="AL19" s="48"/>
    </row>
    <row r="20" spans="1:38" s="26" customFormat="1">
      <c r="A20" s="1">
        <v>13</v>
      </c>
      <c r="B20" s="1">
        <v>12</v>
      </c>
      <c r="C20" s="1" t="s">
        <v>439</v>
      </c>
      <c r="D20" s="29" t="s">
        <v>40</v>
      </c>
      <c r="E20" s="29">
        <v>280</v>
      </c>
      <c r="F20" s="29"/>
      <c r="G20" s="50">
        <v>299</v>
      </c>
      <c r="H20" s="50">
        <v>299</v>
      </c>
      <c r="I20" s="50"/>
      <c r="J20" s="50"/>
      <c r="K20" s="32">
        <f t="shared" si="0"/>
        <v>878</v>
      </c>
      <c r="L20" s="32" t="s">
        <v>1286</v>
      </c>
      <c r="M20" s="32"/>
      <c r="N20" s="32">
        <f t="shared" si="1"/>
        <v>877.99860000000001</v>
      </c>
      <c r="O20" s="32">
        <f t="shared" si="2"/>
        <v>3</v>
      </c>
      <c r="P20" s="32">
        <f t="shared" ca="1" si="3"/>
        <v>0</v>
      </c>
      <c r="Q20" s="33" t="s">
        <v>20</v>
      </c>
      <c r="R20" s="55">
        <f t="shared" si="4"/>
        <v>0</v>
      </c>
      <c r="S20" s="34">
        <f t="shared" si="5"/>
        <v>878.33029999999997</v>
      </c>
      <c r="T20" s="50">
        <v>299</v>
      </c>
      <c r="U20" s="50">
        <v>299</v>
      </c>
      <c r="V20" s="29">
        <v>280</v>
      </c>
      <c r="W20" s="29"/>
      <c r="X20" s="50"/>
      <c r="Y20" s="50"/>
      <c r="AA20" s="35">
        <v>0</v>
      </c>
      <c r="AB20" s="35">
        <v>0</v>
      </c>
      <c r="AC20" s="35">
        <v>0</v>
      </c>
      <c r="AD20" s="35">
        <v>0</v>
      </c>
      <c r="AE20" s="36">
        <v>3</v>
      </c>
      <c r="AF20" s="37">
        <v>878.33039999999994</v>
      </c>
      <c r="AG20" s="38">
        <v>299</v>
      </c>
      <c r="AH20" s="32">
        <v>1177</v>
      </c>
      <c r="AI20" s="38"/>
      <c r="AJ20" s="38" t="s">
        <v>51</v>
      </c>
      <c r="AK20" s="38" t="s">
        <v>61</v>
      </c>
      <c r="AL20" s="48"/>
    </row>
    <row r="21" spans="1:38" s="26" customFormat="1">
      <c r="A21" s="1">
        <v>14</v>
      </c>
      <c r="B21" s="1">
        <v>13</v>
      </c>
      <c r="C21" s="1" t="s">
        <v>440</v>
      </c>
      <c r="D21" s="29" t="s">
        <v>40</v>
      </c>
      <c r="E21" s="29">
        <v>288</v>
      </c>
      <c r="F21" s="29">
        <v>295</v>
      </c>
      <c r="G21" s="50"/>
      <c r="H21" s="50">
        <v>292</v>
      </c>
      <c r="I21" s="50"/>
      <c r="J21" s="50"/>
      <c r="K21" s="32">
        <f t="shared" si="0"/>
        <v>875</v>
      </c>
      <c r="L21" s="32" t="s">
        <v>1286</v>
      </c>
      <c r="M21" s="32"/>
      <c r="N21" s="32">
        <f t="shared" si="1"/>
        <v>874.99850000000004</v>
      </c>
      <c r="O21" s="32">
        <f t="shared" si="2"/>
        <v>3</v>
      </c>
      <c r="P21" s="32">
        <f t="shared" ca="1" si="3"/>
        <v>0</v>
      </c>
      <c r="Q21" s="33" t="s">
        <v>20</v>
      </c>
      <c r="R21" s="55">
        <f t="shared" si="4"/>
        <v>0</v>
      </c>
      <c r="S21" s="34">
        <f t="shared" si="5"/>
        <v>875.32557999999995</v>
      </c>
      <c r="T21" s="29">
        <v>295</v>
      </c>
      <c r="U21" s="50">
        <v>292</v>
      </c>
      <c r="V21" s="29">
        <v>288</v>
      </c>
      <c r="W21" s="50"/>
      <c r="X21" s="50"/>
      <c r="Y21" s="50"/>
      <c r="AA21" s="35">
        <v>0</v>
      </c>
      <c r="AB21" s="35">
        <v>0</v>
      </c>
      <c r="AC21" s="35">
        <v>0</v>
      </c>
      <c r="AD21" s="35">
        <v>0</v>
      </c>
      <c r="AE21" s="36">
        <v>3</v>
      </c>
      <c r="AF21" s="37">
        <v>875.32567999999992</v>
      </c>
      <c r="AG21" s="38">
        <v>295</v>
      </c>
      <c r="AH21" s="32">
        <v>1170</v>
      </c>
      <c r="AI21" s="38"/>
      <c r="AJ21" s="38" t="s">
        <v>51</v>
      </c>
      <c r="AK21" s="38" t="s">
        <v>61</v>
      </c>
      <c r="AL21" s="48"/>
    </row>
    <row r="22" spans="1:38" s="26" customFormat="1">
      <c r="A22" s="1">
        <v>15</v>
      </c>
      <c r="B22" s="1">
        <v>14</v>
      </c>
      <c r="C22" s="1" t="s">
        <v>180</v>
      </c>
      <c r="D22" s="29" t="s">
        <v>28</v>
      </c>
      <c r="E22" s="29">
        <v>200</v>
      </c>
      <c r="F22" s="29"/>
      <c r="G22" s="50">
        <v>200</v>
      </c>
      <c r="H22" s="50">
        <v>204</v>
      </c>
      <c r="I22" s="50"/>
      <c r="J22" s="50">
        <v>233</v>
      </c>
      <c r="K22" s="32">
        <f t="shared" si="0"/>
        <v>837</v>
      </c>
      <c r="L22" s="32" t="s">
        <v>1286</v>
      </c>
      <c r="M22" s="32"/>
      <c r="N22" s="32">
        <f t="shared" si="1"/>
        <v>836.99839999999995</v>
      </c>
      <c r="O22" s="32">
        <f t="shared" si="2"/>
        <v>4</v>
      </c>
      <c r="P22" s="32">
        <f t="shared" ca="1" si="3"/>
        <v>0</v>
      </c>
      <c r="Q22" s="33" t="s">
        <v>20</v>
      </c>
      <c r="R22" s="55">
        <f t="shared" si="4"/>
        <v>0</v>
      </c>
      <c r="S22" s="34">
        <f t="shared" si="5"/>
        <v>837.25399999999979</v>
      </c>
      <c r="T22" s="50">
        <v>233</v>
      </c>
      <c r="U22" s="50">
        <v>204</v>
      </c>
      <c r="V22" s="29">
        <v>200</v>
      </c>
      <c r="W22" s="50">
        <v>200</v>
      </c>
      <c r="X22" s="29"/>
      <c r="Y22" s="50"/>
      <c r="AA22" s="35">
        <v>0</v>
      </c>
      <c r="AB22" s="35">
        <v>0</v>
      </c>
      <c r="AC22" s="35">
        <v>0</v>
      </c>
      <c r="AD22" s="35">
        <v>0</v>
      </c>
      <c r="AE22" s="36">
        <v>3</v>
      </c>
      <c r="AF22" s="37">
        <v>604.22389999999984</v>
      </c>
      <c r="AG22" s="38">
        <v>204</v>
      </c>
      <c r="AH22" s="32">
        <v>808</v>
      </c>
      <c r="AI22" s="38"/>
      <c r="AJ22" s="38"/>
      <c r="AK22" s="38"/>
      <c r="AL22" s="48"/>
    </row>
    <row r="23" spans="1:38" s="26" customFormat="1">
      <c r="A23" s="1">
        <v>16</v>
      </c>
      <c r="B23" s="1">
        <v>15</v>
      </c>
      <c r="C23" s="1" t="s">
        <v>441</v>
      </c>
      <c r="D23" s="29" t="s">
        <v>65</v>
      </c>
      <c r="E23" s="29"/>
      <c r="F23" s="29">
        <v>296</v>
      </c>
      <c r="G23" s="50">
        <v>281</v>
      </c>
      <c r="H23" s="50"/>
      <c r="I23" s="50">
        <v>215</v>
      </c>
      <c r="J23" s="50"/>
      <c r="K23" s="32">
        <f t="shared" si="0"/>
        <v>792</v>
      </c>
      <c r="L23" s="32" t="s">
        <v>1286</v>
      </c>
      <c r="M23" s="32"/>
      <c r="N23" s="32">
        <f t="shared" si="1"/>
        <v>791.99829999999997</v>
      </c>
      <c r="O23" s="32">
        <f t="shared" si="2"/>
        <v>3</v>
      </c>
      <c r="P23" s="32">
        <f t="shared" ca="1" si="3"/>
        <v>0</v>
      </c>
      <c r="Q23" s="33" t="s">
        <v>20</v>
      </c>
      <c r="R23" s="34">
        <f t="shared" si="4"/>
        <v>0</v>
      </c>
      <c r="S23" s="34">
        <f t="shared" si="5"/>
        <v>792.32455000000004</v>
      </c>
      <c r="T23" s="29">
        <v>296</v>
      </c>
      <c r="U23" s="50">
        <v>281</v>
      </c>
      <c r="V23" s="50">
        <v>215</v>
      </c>
      <c r="W23" s="29"/>
      <c r="X23" s="50"/>
      <c r="Y23" s="50"/>
      <c r="AA23" s="35">
        <v>0</v>
      </c>
      <c r="AB23" s="35">
        <v>0</v>
      </c>
      <c r="AC23" s="35">
        <v>0</v>
      </c>
      <c r="AD23" s="35">
        <v>0</v>
      </c>
      <c r="AE23" s="36">
        <v>3</v>
      </c>
      <c r="AF23" s="37">
        <v>792.32475000000011</v>
      </c>
      <c r="AG23" s="38">
        <v>296</v>
      </c>
      <c r="AH23" s="32">
        <v>1088</v>
      </c>
      <c r="AI23" s="38"/>
      <c r="AJ23" s="38"/>
      <c r="AK23" s="38"/>
      <c r="AL23" s="48"/>
    </row>
    <row r="24" spans="1:38" s="26" customFormat="1">
      <c r="A24" s="1">
        <v>17</v>
      </c>
      <c r="B24" s="1">
        <v>16</v>
      </c>
      <c r="C24" s="1" t="s">
        <v>442</v>
      </c>
      <c r="D24" s="29" t="s">
        <v>65</v>
      </c>
      <c r="E24" s="29"/>
      <c r="F24" s="29">
        <v>275</v>
      </c>
      <c r="G24" s="50">
        <v>271</v>
      </c>
      <c r="H24" s="50"/>
      <c r="I24" s="50">
        <v>217</v>
      </c>
      <c r="J24" s="50"/>
      <c r="K24" s="32">
        <f t="shared" si="0"/>
        <v>763</v>
      </c>
      <c r="L24" s="32" t="s">
        <v>1286</v>
      </c>
      <c r="M24" s="32"/>
      <c r="N24" s="32">
        <f t="shared" si="1"/>
        <v>762.9982</v>
      </c>
      <c r="O24" s="32">
        <f t="shared" si="2"/>
        <v>3</v>
      </c>
      <c r="P24" s="32">
        <f t="shared" ca="1" si="3"/>
        <v>0</v>
      </c>
      <c r="Q24" s="33" t="s">
        <v>20</v>
      </c>
      <c r="R24" s="34">
        <f t="shared" si="4"/>
        <v>0</v>
      </c>
      <c r="S24" s="34">
        <f t="shared" si="5"/>
        <v>763.30246999999997</v>
      </c>
      <c r="T24" s="29">
        <v>275</v>
      </c>
      <c r="U24" s="50">
        <v>271</v>
      </c>
      <c r="V24" s="50">
        <v>217</v>
      </c>
      <c r="W24" s="29"/>
      <c r="X24" s="50"/>
      <c r="Y24" s="50"/>
      <c r="AA24" s="35">
        <v>0</v>
      </c>
      <c r="AB24" s="35">
        <v>0</v>
      </c>
      <c r="AC24" s="35">
        <v>0</v>
      </c>
      <c r="AD24" s="35">
        <v>0</v>
      </c>
      <c r="AE24" s="36">
        <v>3</v>
      </c>
      <c r="AF24" s="37">
        <v>763.30266999999992</v>
      </c>
      <c r="AG24" s="38">
        <v>275</v>
      </c>
      <c r="AH24" s="32">
        <v>1038</v>
      </c>
      <c r="AI24" s="38"/>
      <c r="AJ24" s="38"/>
      <c r="AK24" s="38"/>
      <c r="AL24" s="48"/>
    </row>
    <row r="25" spans="1:38" s="26" customFormat="1">
      <c r="A25" s="1">
        <v>18</v>
      </c>
      <c r="B25" s="1">
        <v>17</v>
      </c>
      <c r="C25" s="1" t="s">
        <v>443</v>
      </c>
      <c r="D25" s="29" t="s">
        <v>40</v>
      </c>
      <c r="E25" s="29">
        <v>234</v>
      </c>
      <c r="F25" s="29">
        <v>223</v>
      </c>
      <c r="G25" s="50">
        <v>248</v>
      </c>
      <c r="H25" s="50"/>
      <c r="I25" s="50"/>
      <c r="J25" s="50"/>
      <c r="K25" s="32">
        <f t="shared" si="0"/>
        <v>705</v>
      </c>
      <c r="L25" s="32" t="s">
        <v>1286</v>
      </c>
      <c r="M25" s="32"/>
      <c r="N25" s="32">
        <f t="shared" si="1"/>
        <v>704.99810000000002</v>
      </c>
      <c r="O25" s="32">
        <f t="shared" si="2"/>
        <v>3</v>
      </c>
      <c r="P25" s="32">
        <f t="shared" ca="1" si="3"/>
        <v>0</v>
      </c>
      <c r="Q25" s="33" t="s">
        <v>20</v>
      </c>
      <c r="R25" s="55">
        <f t="shared" si="4"/>
        <v>0</v>
      </c>
      <c r="S25" s="34">
        <f t="shared" si="5"/>
        <v>705.27173000000016</v>
      </c>
      <c r="T25" s="50">
        <v>248</v>
      </c>
      <c r="U25" s="29">
        <v>234</v>
      </c>
      <c r="V25" s="29">
        <v>223</v>
      </c>
      <c r="W25" s="50"/>
      <c r="X25" s="50"/>
      <c r="Y25" s="50"/>
      <c r="AA25" s="35">
        <v>0</v>
      </c>
      <c r="AB25" s="35">
        <v>0</v>
      </c>
      <c r="AC25" s="35">
        <v>0</v>
      </c>
      <c r="AD25" s="35">
        <v>0</v>
      </c>
      <c r="AE25" s="36">
        <v>3</v>
      </c>
      <c r="AF25" s="37">
        <v>705.27183000000014</v>
      </c>
      <c r="AG25" s="38">
        <v>248</v>
      </c>
      <c r="AH25" s="32">
        <v>953</v>
      </c>
      <c r="AI25" s="38"/>
      <c r="AJ25" s="38"/>
      <c r="AK25" s="38"/>
      <c r="AL25" s="48"/>
    </row>
    <row r="26" spans="1:38" s="26" customFormat="1">
      <c r="A26" s="1">
        <v>19</v>
      </c>
      <c r="B26" s="1">
        <v>18</v>
      </c>
      <c r="C26" s="1" t="s">
        <v>444</v>
      </c>
      <c r="D26" s="29" t="s">
        <v>47</v>
      </c>
      <c r="E26" s="29">
        <v>132</v>
      </c>
      <c r="F26" s="29">
        <v>169</v>
      </c>
      <c r="G26" s="50"/>
      <c r="H26" s="50">
        <v>175</v>
      </c>
      <c r="I26" s="50">
        <v>203</v>
      </c>
      <c r="J26" s="50"/>
      <c r="K26" s="32">
        <f t="shared" si="0"/>
        <v>679</v>
      </c>
      <c r="L26" s="32" t="s">
        <v>1286</v>
      </c>
      <c r="M26" s="32"/>
      <c r="N26" s="32">
        <f t="shared" si="1"/>
        <v>678.99800000000005</v>
      </c>
      <c r="O26" s="32">
        <f t="shared" si="2"/>
        <v>4</v>
      </c>
      <c r="P26" s="32">
        <f t="shared" ca="1" si="3"/>
        <v>0</v>
      </c>
      <c r="Q26" s="33" t="s">
        <v>20</v>
      </c>
      <c r="R26" s="55">
        <f t="shared" si="4"/>
        <v>0</v>
      </c>
      <c r="S26" s="34">
        <f t="shared" si="5"/>
        <v>679.22032200000012</v>
      </c>
      <c r="T26" s="50">
        <v>203</v>
      </c>
      <c r="U26" s="50">
        <v>175</v>
      </c>
      <c r="V26" s="29">
        <v>169</v>
      </c>
      <c r="W26" s="29">
        <v>132</v>
      </c>
      <c r="X26" s="50"/>
      <c r="Y26" s="50"/>
      <c r="AA26" s="35">
        <v>0</v>
      </c>
      <c r="AB26" s="35">
        <v>0</v>
      </c>
      <c r="AC26" s="35">
        <v>0</v>
      </c>
      <c r="AD26" s="35">
        <v>0</v>
      </c>
      <c r="AE26" s="36">
        <v>4</v>
      </c>
      <c r="AF26" s="37">
        <v>679.2204220000001</v>
      </c>
      <c r="AG26" s="38">
        <v>203</v>
      </c>
      <c r="AH26" s="32">
        <v>750</v>
      </c>
      <c r="AI26" s="38"/>
      <c r="AJ26" s="38"/>
      <c r="AK26" s="38"/>
      <c r="AL26" s="48"/>
    </row>
    <row r="27" spans="1:38" s="26" customFormat="1">
      <c r="A27" s="1">
        <v>20</v>
      </c>
      <c r="B27" s="1">
        <v>19</v>
      </c>
      <c r="C27" s="1" t="s">
        <v>445</v>
      </c>
      <c r="D27" s="29" t="s">
        <v>77</v>
      </c>
      <c r="E27" s="29">
        <v>226</v>
      </c>
      <c r="F27" s="29"/>
      <c r="G27" s="50"/>
      <c r="H27" s="50">
        <v>197</v>
      </c>
      <c r="I27" s="50">
        <v>228</v>
      </c>
      <c r="J27" s="50"/>
      <c r="K27" s="32">
        <f t="shared" si="0"/>
        <v>651</v>
      </c>
      <c r="L27" s="32" t="s">
        <v>1286</v>
      </c>
      <c r="M27" s="32"/>
      <c r="N27" s="32">
        <f t="shared" si="1"/>
        <v>650.99789999999996</v>
      </c>
      <c r="O27" s="32">
        <f t="shared" si="2"/>
        <v>3</v>
      </c>
      <c r="P27" s="32">
        <f t="shared" ca="1" si="3"/>
        <v>0</v>
      </c>
      <c r="Q27" s="33" t="s">
        <v>20</v>
      </c>
      <c r="R27" s="55">
        <f t="shared" si="4"/>
        <v>0</v>
      </c>
      <c r="S27" s="34">
        <f t="shared" si="5"/>
        <v>651.25046999999995</v>
      </c>
      <c r="T27" s="50">
        <v>228</v>
      </c>
      <c r="U27" s="29">
        <v>226</v>
      </c>
      <c r="V27" s="50">
        <v>197</v>
      </c>
      <c r="W27" s="29"/>
      <c r="X27" s="50"/>
      <c r="Y27" s="50"/>
      <c r="AA27" s="35">
        <v>0</v>
      </c>
      <c r="AB27" s="35">
        <v>0</v>
      </c>
      <c r="AC27" s="35">
        <v>0</v>
      </c>
      <c r="AD27" s="35">
        <v>0</v>
      </c>
      <c r="AE27" s="36">
        <v>3</v>
      </c>
      <c r="AF27" s="37">
        <v>651.25057000000004</v>
      </c>
      <c r="AG27" s="38">
        <v>228</v>
      </c>
      <c r="AH27" s="32">
        <v>879</v>
      </c>
      <c r="AI27" s="38"/>
      <c r="AJ27" s="38"/>
      <c r="AK27" s="38"/>
      <c r="AL27" s="48"/>
    </row>
    <row r="28" spans="1:38" s="26" customFormat="1">
      <c r="A28" s="1">
        <v>21</v>
      </c>
      <c r="B28" s="1">
        <v>20</v>
      </c>
      <c r="C28" s="1" t="s">
        <v>22</v>
      </c>
      <c r="D28" s="29" t="s">
        <v>24</v>
      </c>
      <c r="E28" s="29"/>
      <c r="F28" s="29"/>
      <c r="G28" s="50"/>
      <c r="H28" s="50"/>
      <c r="I28" s="50">
        <v>299</v>
      </c>
      <c r="J28" s="50">
        <v>299</v>
      </c>
      <c r="K28" s="32">
        <f t="shared" si="0"/>
        <v>598</v>
      </c>
      <c r="L28" s="32" t="s">
        <v>1286</v>
      </c>
      <c r="M28" s="32"/>
      <c r="N28" s="32">
        <f t="shared" si="1"/>
        <v>597.99779999999998</v>
      </c>
      <c r="O28" s="32">
        <f t="shared" si="2"/>
        <v>2</v>
      </c>
      <c r="P28" s="32">
        <f t="shared" ca="1" si="3"/>
        <v>0</v>
      </c>
      <c r="Q28" s="33" t="s">
        <v>20</v>
      </c>
      <c r="R28" s="34">
        <f t="shared" si="4"/>
        <v>0</v>
      </c>
      <c r="S28" s="34">
        <f t="shared" si="5"/>
        <v>598.32669999999996</v>
      </c>
      <c r="T28" s="50">
        <v>299</v>
      </c>
      <c r="U28" s="50">
        <v>299</v>
      </c>
      <c r="V28" s="29"/>
      <c r="W28" s="29"/>
      <c r="X28" s="50"/>
      <c r="Y28" s="50"/>
      <c r="AA28" s="35">
        <v>0</v>
      </c>
      <c r="AB28" s="35">
        <v>0</v>
      </c>
      <c r="AC28" s="35">
        <v>0</v>
      </c>
      <c r="AD28" s="35">
        <v>0</v>
      </c>
      <c r="AE28" s="36">
        <v>1</v>
      </c>
      <c r="AF28" s="37">
        <v>299.29609999999997</v>
      </c>
      <c r="AG28" s="38">
        <v>299</v>
      </c>
      <c r="AH28" s="32">
        <v>598</v>
      </c>
      <c r="AI28" s="38"/>
      <c r="AJ28" s="38"/>
      <c r="AK28" s="38"/>
      <c r="AL28" s="48"/>
    </row>
    <row r="29" spans="1:38" s="26" customFormat="1">
      <c r="A29" s="1">
        <v>22</v>
      </c>
      <c r="B29" s="1">
        <v>21</v>
      </c>
      <c r="C29" s="1" t="s">
        <v>446</v>
      </c>
      <c r="D29" s="29" t="s">
        <v>24</v>
      </c>
      <c r="E29" s="29"/>
      <c r="F29" s="29">
        <v>300</v>
      </c>
      <c r="G29" s="50">
        <v>290</v>
      </c>
      <c r="H29" s="50"/>
      <c r="I29" s="50"/>
      <c r="J29" s="50"/>
      <c r="K29" s="32">
        <f t="shared" si="0"/>
        <v>590</v>
      </c>
      <c r="L29" s="32" t="s">
        <v>1286</v>
      </c>
      <c r="M29" s="32"/>
      <c r="N29" s="32">
        <f t="shared" si="1"/>
        <v>589.99770000000001</v>
      </c>
      <c r="O29" s="32">
        <f t="shared" si="2"/>
        <v>2</v>
      </c>
      <c r="P29" s="32">
        <f t="shared" ca="1" si="3"/>
        <v>0</v>
      </c>
      <c r="Q29" s="33" t="s">
        <v>20</v>
      </c>
      <c r="R29" s="34">
        <f t="shared" si="4"/>
        <v>0</v>
      </c>
      <c r="S29" s="34">
        <f t="shared" si="5"/>
        <v>590.32669999999996</v>
      </c>
      <c r="T29" s="29">
        <v>300</v>
      </c>
      <c r="U29" s="50">
        <v>290</v>
      </c>
      <c r="V29" s="29"/>
      <c r="W29" s="50"/>
      <c r="X29" s="50"/>
      <c r="Y29" s="50"/>
      <c r="AA29" s="35">
        <v>0</v>
      </c>
      <c r="AB29" s="35">
        <v>0</v>
      </c>
      <c r="AC29" s="35">
        <v>0</v>
      </c>
      <c r="AD29" s="35">
        <v>0</v>
      </c>
      <c r="AE29" s="36">
        <v>2</v>
      </c>
      <c r="AF29" s="37">
        <v>590.32679999999993</v>
      </c>
      <c r="AG29" s="38">
        <v>300</v>
      </c>
      <c r="AH29" s="32">
        <v>890</v>
      </c>
      <c r="AI29" s="38"/>
      <c r="AJ29" s="38"/>
      <c r="AK29" s="38"/>
      <c r="AL29" s="48"/>
    </row>
    <row r="30" spans="1:38" s="26" customFormat="1">
      <c r="A30" s="1">
        <v>23</v>
      </c>
      <c r="B30" s="1">
        <v>22</v>
      </c>
      <c r="C30" s="1" t="s">
        <v>447</v>
      </c>
      <c r="D30" s="29" t="s">
        <v>28</v>
      </c>
      <c r="E30" s="29">
        <v>174</v>
      </c>
      <c r="F30" s="29">
        <v>189</v>
      </c>
      <c r="G30" s="50">
        <v>194</v>
      </c>
      <c r="H30" s="50"/>
      <c r="I30" s="50"/>
      <c r="J30" s="50"/>
      <c r="K30" s="32">
        <f t="shared" si="0"/>
        <v>557</v>
      </c>
      <c r="L30" s="32" t="s">
        <v>1286</v>
      </c>
      <c r="M30" s="32"/>
      <c r="N30" s="32">
        <f t="shared" si="1"/>
        <v>556.99760000000003</v>
      </c>
      <c r="O30" s="32">
        <f t="shared" si="2"/>
        <v>3</v>
      </c>
      <c r="P30" s="32">
        <f t="shared" ca="1" si="3"/>
        <v>0</v>
      </c>
      <c r="Q30" s="33" t="s">
        <v>20</v>
      </c>
      <c r="R30" s="55">
        <f t="shared" si="4"/>
        <v>0</v>
      </c>
      <c r="S30" s="34">
        <f t="shared" si="5"/>
        <v>557.21224000000007</v>
      </c>
      <c r="T30" s="50">
        <v>194</v>
      </c>
      <c r="U30" s="29">
        <v>189</v>
      </c>
      <c r="V30" s="29">
        <v>174</v>
      </c>
      <c r="W30" s="50"/>
      <c r="X30" s="50"/>
      <c r="Y30" s="50"/>
      <c r="AA30" s="35">
        <v>0</v>
      </c>
      <c r="AB30" s="35">
        <v>0</v>
      </c>
      <c r="AC30" s="35">
        <v>0</v>
      </c>
      <c r="AD30" s="35">
        <v>0</v>
      </c>
      <c r="AE30" s="36">
        <v>3</v>
      </c>
      <c r="AF30" s="37">
        <v>557.21234000000004</v>
      </c>
      <c r="AG30" s="38">
        <v>194</v>
      </c>
      <c r="AH30" s="32">
        <v>751</v>
      </c>
      <c r="AI30" s="38"/>
      <c r="AJ30" s="38"/>
      <c r="AK30" s="38"/>
      <c r="AL30" s="48"/>
    </row>
    <row r="31" spans="1:38" s="26" customFormat="1">
      <c r="A31" s="1">
        <v>24</v>
      </c>
      <c r="B31" s="1">
        <v>23</v>
      </c>
      <c r="C31" s="1" t="s">
        <v>340</v>
      </c>
      <c r="D31" s="29" t="s">
        <v>36</v>
      </c>
      <c r="E31" s="29">
        <v>88</v>
      </c>
      <c r="F31" s="29">
        <v>113</v>
      </c>
      <c r="G31" s="50">
        <v>98</v>
      </c>
      <c r="H31" s="50">
        <v>118</v>
      </c>
      <c r="I31" s="50">
        <v>145</v>
      </c>
      <c r="J31" s="50">
        <v>153</v>
      </c>
      <c r="K31" s="32">
        <f t="shared" si="0"/>
        <v>529</v>
      </c>
      <c r="L31" s="32" t="s">
        <v>1286</v>
      </c>
      <c r="M31" s="32"/>
      <c r="N31" s="32">
        <f t="shared" si="1"/>
        <v>528.99749999999995</v>
      </c>
      <c r="O31" s="32">
        <f t="shared" si="2"/>
        <v>6</v>
      </c>
      <c r="P31" s="32">
        <f t="shared" ca="1" si="3"/>
        <v>0</v>
      </c>
      <c r="Q31" s="33" t="s">
        <v>20</v>
      </c>
      <c r="R31" s="55">
        <f t="shared" si="4"/>
        <v>0</v>
      </c>
      <c r="S31" s="34">
        <f t="shared" si="5"/>
        <v>529.16630368000006</v>
      </c>
      <c r="T31" s="50">
        <v>153</v>
      </c>
      <c r="U31" s="50">
        <v>145</v>
      </c>
      <c r="V31" s="50">
        <v>118</v>
      </c>
      <c r="W31" s="29">
        <v>113</v>
      </c>
      <c r="X31" s="50">
        <v>98</v>
      </c>
      <c r="Y31" s="29">
        <v>88</v>
      </c>
      <c r="AA31" s="35">
        <v>0</v>
      </c>
      <c r="AB31" s="35">
        <v>0</v>
      </c>
      <c r="AC31" s="35">
        <v>0</v>
      </c>
      <c r="AD31" s="35">
        <v>0</v>
      </c>
      <c r="AE31" s="36">
        <v>5</v>
      </c>
      <c r="AF31" s="37">
        <v>474.15563679999991</v>
      </c>
      <c r="AG31" s="38">
        <v>145</v>
      </c>
      <c r="AH31" s="32">
        <v>521</v>
      </c>
      <c r="AI31" s="38"/>
      <c r="AJ31" s="38"/>
      <c r="AK31" s="38"/>
      <c r="AL31" s="48"/>
    </row>
    <row r="32" spans="1:38" s="26" customFormat="1">
      <c r="A32" s="1">
        <v>25</v>
      </c>
      <c r="B32" s="1">
        <v>24</v>
      </c>
      <c r="C32" s="1" t="s">
        <v>127</v>
      </c>
      <c r="D32" s="29" t="s">
        <v>36</v>
      </c>
      <c r="E32" s="29"/>
      <c r="F32" s="29"/>
      <c r="G32" s="50"/>
      <c r="H32" s="50">
        <v>229</v>
      </c>
      <c r="I32" s="50"/>
      <c r="J32" s="50">
        <v>256</v>
      </c>
      <c r="K32" s="32">
        <f t="shared" si="0"/>
        <v>485</v>
      </c>
      <c r="L32" s="32" t="s">
        <v>1286</v>
      </c>
      <c r="M32" s="32"/>
      <c r="N32" s="32">
        <f t="shared" si="1"/>
        <v>484.99740000000003</v>
      </c>
      <c r="O32" s="32">
        <f t="shared" si="2"/>
        <v>2</v>
      </c>
      <c r="P32" s="32">
        <f t="shared" ca="1" si="3"/>
        <v>0</v>
      </c>
      <c r="Q32" s="33" t="s">
        <v>20</v>
      </c>
      <c r="R32" s="34">
        <f t="shared" si="4"/>
        <v>0</v>
      </c>
      <c r="S32" s="34">
        <f t="shared" si="5"/>
        <v>485.27629999999999</v>
      </c>
      <c r="T32" s="50">
        <v>256</v>
      </c>
      <c r="U32" s="50">
        <v>229</v>
      </c>
      <c r="V32" s="29"/>
      <c r="W32" s="29"/>
      <c r="X32" s="50"/>
      <c r="Y32" s="50"/>
      <c r="AA32" s="35">
        <v>0</v>
      </c>
      <c r="AB32" s="35">
        <v>0</v>
      </c>
      <c r="AC32" s="35">
        <v>0</v>
      </c>
      <c r="AD32" s="35">
        <v>0</v>
      </c>
      <c r="AE32" s="36">
        <v>1</v>
      </c>
      <c r="AF32" s="37">
        <v>229.2252</v>
      </c>
      <c r="AG32" s="38">
        <v>229</v>
      </c>
      <c r="AH32" s="32">
        <v>458</v>
      </c>
      <c r="AI32" s="38"/>
      <c r="AJ32" s="38"/>
      <c r="AK32" s="38"/>
      <c r="AL32" s="48"/>
    </row>
    <row r="33" spans="1:38" s="26" customFormat="1">
      <c r="A33" s="1">
        <v>26</v>
      </c>
      <c r="B33" s="1">
        <v>25</v>
      </c>
      <c r="C33" s="1" t="s">
        <v>448</v>
      </c>
      <c r="D33" s="29" t="s">
        <v>40</v>
      </c>
      <c r="E33" s="29"/>
      <c r="F33" s="29">
        <v>221</v>
      </c>
      <c r="G33" s="50"/>
      <c r="H33" s="50"/>
      <c r="I33" s="50">
        <v>234</v>
      </c>
      <c r="J33" s="50"/>
      <c r="K33" s="32">
        <f t="shared" si="0"/>
        <v>455</v>
      </c>
      <c r="L33" s="32" t="s">
        <v>1286</v>
      </c>
      <c r="M33" s="32"/>
      <c r="N33" s="32">
        <f t="shared" si="1"/>
        <v>454.9973</v>
      </c>
      <c r="O33" s="32">
        <f t="shared" si="2"/>
        <v>2</v>
      </c>
      <c r="P33" s="32">
        <f t="shared" ca="1" si="3"/>
        <v>0</v>
      </c>
      <c r="Q33" s="33" t="s">
        <v>20</v>
      </c>
      <c r="R33" s="34">
        <f t="shared" si="4"/>
        <v>0</v>
      </c>
      <c r="S33" s="34">
        <f t="shared" si="5"/>
        <v>455.2534</v>
      </c>
      <c r="T33" s="50">
        <v>234</v>
      </c>
      <c r="U33" s="29">
        <v>221</v>
      </c>
      <c r="V33" s="29"/>
      <c r="W33" s="50"/>
      <c r="X33" s="50"/>
      <c r="Y33" s="50"/>
      <c r="AA33" s="35">
        <v>0</v>
      </c>
      <c r="AB33" s="35">
        <v>0</v>
      </c>
      <c r="AC33" s="35">
        <v>0</v>
      </c>
      <c r="AD33" s="35">
        <v>0</v>
      </c>
      <c r="AE33" s="36">
        <v>2</v>
      </c>
      <c r="AF33" s="37">
        <v>455.25360000000001</v>
      </c>
      <c r="AG33" s="38">
        <v>234</v>
      </c>
      <c r="AH33" s="32">
        <v>689</v>
      </c>
      <c r="AI33" s="38"/>
      <c r="AJ33" s="38"/>
      <c r="AK33" s="38"/>
      <c r="AL33" s="48"/>
    </row>
    <row r="34" spans="1:38" s="26" customFormat="1">
      <c r="A34" s="1">
        <v>27</v>
      </c>
      <c r="B34" s="1">
        <v>26</v>
      </c>
      <c r="C34" s="1" t="s">
        <v>449</v>
      </c>
      <c r="D34" s="29" t="s">
        <v>40</v>
      </c>
      <c r="E34" s="29">
        <v>186</v>
      </c>
      <c r="F34" s="29">
        <v>254</v>
      </c>
      <c r="G34" s="50"/>
      <c r="H34" s="50"/>
      <c r="I34" s="50"/>
      <c r="J34" s="50"/>
      <c r="K34" s="32">
        <f t="shared" si="0"/>
        <v>440</v>
      </c>
      <c r="L34" s="32" t="s">
        <v>1286</v>
      </c>
      <c r="M34" s="32"/>
      <c r="N34" s="32">
        <f t="shared" si="1"/>
        <v>439.99720000000002</v>
      </c>
      <c r="O34" s="32">
        <f t="shared" si="2"/>
        <v>2</v>
      </c>
      <c r="P34" s="32">
        <f t="shared" ca="1" si="3"/>
        <v>0</v>
      </c>
      <c r="Q34" s="33" t="s">
        <v>20</v>
      </c>
      <c r="R34" s="55">
        <f t="shared" si="4"/>
        <v>0</v>
      </c>
      <c r="S34" s="34">
        <f t="shared" si="5"/>
        <v>440.26980000000003</v>
      </c>
      <c r="T34" s="29">
        <v>254</v>
      </c>
      <c r="U34" s="29">
        <v>186</v>
      </c>
      <c r="V34" s="50"/>
      <c r="W34" s="50"/>
      <c r="X34" s="50"/>
      <c r="Y34" s="50"/>
      <c r="AA34" s="35">
        <v>0</v>
      </c>
      <c r="AB34" s="35">
        <v>0</v>
      </c>
      <c r="AC34" s="35">
        <v>0</v>
      </c>
      <c r="AD34" s="35">
        <v>0</v>
      </c>
      <c r="AE34" s="36">
        <v>2</v>
      </c>
      <c r="AF34" s="37">
        <v>440.27000000000004</v>
      </c>
      <c r="AG34" s="38">
        <v>254</v>
      </c>
      <c r="AH34" s="32">
        <v>694</v>
      </c>
      <c r="AI34" s="38"/>
      <c r="AJ34" s="38"/>
      <c r="AK34" s="38"/>
      <c r="AL34" s="48"/>
    </row>
    <row r="35" spans="1:38" s="26" customFormat="1">
      <c r="A35" s="1">
        <v>28</v>
      </c>
      <c r="B35" s="1">
        <v>27</v>
      </c>
      <c r="C35" s="1" t="s">
        <v>450</v>
      </c>
      <c r="D35" s="29" t="s">
        <v>28</v>
      </c>
      <c r="E35" s="29"/>
      <c r="F35" s="29">
        <v>211</v>
      </c>
      <c r="G35" s="50">
        <v>205</v>
      </c>
      <c r="H35" s="50"/>
      <c r="I35" s="50"/>
      <c r="J35" s="50"/>
      <c r="K35" s="32">
        <f t="shared" si="0"/>
        <v>416</v>
      </c>
      <c r="L35" s="32" t="s">
        <v>1286</v>
      </c>
      <c r="M35" s="32"/>
      <c r="N35" s="32">
        <f t="shared" si="1"/>
        <v>415.99709999999999</v>
      </c>
      <c r="O35" s="32">
        <f t="shared" si="2"/>
        <v>2</v>
      </c>
      <c r="P35" s="32">
        <f t="shared" ca="1" si="3"/>
        <v>0</v>
      </c>
      <c r="Q35" s="33" t="s">
        <v>20</v>
      </c>
      <c r="R35" s="34">
        <f t="shared" si="4"/>
        <v>0</v>
      </c>
      <c r="S35" s="34">
        <f t="shared" si="5"/>
        <v>416.22860000000003</v>
      </c>
      <c r="T35" s="29">
        <v>211</v>
      </c>
      <c r="U35" s="50">
        <v>205</v>
      </c>
      <c r="V35" s="29"/>
      <c r="W35" s="50"/>
      <c r="X35" s="50"/>
      <c r="Y35" s="50"/>
      <c r="AA35" s="35">
        <v>0</v>
      </c>
      <c r="AB35" s="35">
        <v>0</v>
      </c>
      <c r="AC35" s="35">
        <v>0</v>
      </c>
      <c r="AD35" s="35">
        <v>0</v>
      </c>
      <c r="AE35" s="36">
        <v>2</v>
      </c>
      <c r="AF35" s="37">
        <v>416.22880000000004</v>
      </c>
      <c r="AG35" s="38">
        <v>211</v>
      </c>
      <c r="AH35" s="32">
        <v>627</v>
      </c>
      <c r="AI35" s="38"/>
      <c r="AJ35" s="38"/>
      <c r="AK35" s="38"/>
      <c r="AL35" s="48"/>
    </row>
    <row r="36" spans="1:38" s="26" customFormat="1">
      <c r="A36" s="1">
        <v>29</v>
      </c>
      <c r="B36" s="1">
        <v>28</v>
      </c>
      <c r="C36" s="1" t="s">
        <v>378</v>
      </c>
      <c r="D36" s="29" t="s">
        <v>122</v>
      </c>
      <c r="E36" s="29">
        <v>63</v>
      </c>
      <c r="F36" s="29"/>
      <c r="G36" s="50"/>
      <c r="H36" s="50"/>
      <c r="I36" s="50">
        <v>162</v>
      </c>
      <c r="J36" s="50">
        <v>142</v>
      </c>
      <c r="K36" s="32">
        <f t="shared" si="0"/>
        <v>367</v>
      </c>
      <c r="L36" s="32" t="s">
        <v>1286</v>
      </c>
      <c r="M36" s="32"/>
      <c r="N36" s="32">
        <f t="shared" si="1"/>
        <v>366.99700000000001</v>
      </c>
      <c r="O36" s="32">
        <f t="shared" si="2"/>
        <v>3</v>
      </c>
      <c r="P36" s="32">
        <f t="shared" ca="1" si="3"/>
        <v>0</v>
      </c>
      <c r="Q36" s="33" t="s">
        <v>20</v>
      </c>
      <c r="R36" s="55">
        <f t="shared" si="4"/>
        <v>0</v>
      </c>
      <c r="S36" s="34">
        <f t="shared" si="5"/>
        <v>367.17383000000001</v>
      </c>
      <c r="T36" s="50">
        <v>162</v>
      </c>
      <c r="U36" s="50">
        <v>142</v>
      </c>
      <c r="V36" s="29">
        <v>63</v>
      </c>
      <c r="W36" s="29"/>
      <c r="X36" s="50"/>
      <c r="Y36" s="50"/>
      <c r="AA36" s="35">
        <v>0</v>
      </c>
      <c r="AB36" s="35">
        <v>0</v>
      </c>
      <c r="AC36" s="35">
        <v>0</v>
      </c>
      <c r="AD36" s="35">
        <v>0</v>
      </c>
      <c r="AE36" s="36">
        <v>2</v>
      </c>
      <c r="AF36" s="37">
        <v>225.16420000000002</v>
      </c>
      <c r="AG36" s="38">
        <v>162</v>
      </c>
      <c r="AH36" s="32">
        <v>387</v>
      </c>
      <c r="AI36" s="38"/>
      <c r="AJ36" s="38"/>
      <c r="AK36" s="38"/>
      <c r="AL36" s="48"/>
    </row>
    <row r="37" spans="1:38" s="26" customFormat="1">
      <c r="A37" s="1">
        <v>30</v>
      </c>
      <c r="B37" s="1">
        <v>29</v>
      </c>
      <c r="C37" s="1" t="s">
        <v>451</v>
      </c>
      <c r="D37" s="29" t="s">
        <v>240</v>
      </c>
      <c r="E37" s="29"/>
      <c r="F37" s="29"/>
      <c r="G37" s="50"/>
      <c r="H37" s="50">
        <v>300</v>
      </c>
      <c r="I37" s="50"/>
      <c r="J37" s="50"/>
      <c r="K37" s="32">
        <f t="shared" si="0"/>
        <v>300</v>
      </c>
      <c r="L37" s="32" t="s">
        <v>1286</v>
      </c>
      <c r="M37" s="32"/>
      <c r="N37" s="32">
        <f t="shared" si="1"/>
        <v>299.99689999999998</v>
      </c>
      <c r="O37" s="32">
        <f t="shared" si="2"/>
        <v>1</v>
      </c>
      <c r="P37" s="32">
        <f t="shared" ca="1" si="3"/>
        <v>0</v>
      </c>
      <c r="Q37" s="33" t="s">
        <v>20</v>
      </c>
      <c r="R37" s="34">
        <f t="shared" si="4"/>
        <v>0</v>
      </c>
      <c r="S37" s="34">
        <f t="shared" si="5"/>
        <v>300.29689999999999</v>
      </c>
      <c r="T37" s="50">
        <v>300</v>
      </c>
      <c r="U37" s="29"/>
      <c r="V37" s="29"/>
      <c r="W37" s="50"/>
      <c r="X37" s="50"/>
      <c r="Y37" s="50"/>
      <c r="AA37" s="35">
        <v>0</v>
      </c>
      <c r="AB37" s="35">
        <v>0</v>
      </c>
      <c r="AC37" s="35">
        <v>0</v>
      </c>
      <c r="AD37" s="35">
        <v>0</v>
      </c>
      <c r="AE37" s="36">
        <v>1</v>
      </c>
      <c r="AF37" s="37">
        <v>300.29720000000003</v>
      </c>
      <c r="AG37" s="38">
        <v>300</v>
      </c>
      <c r="AH37" s="32">
        <v>600</v>
      </c>
      <c r="AI37" s="38"/>
      <c r="AJ37" s="38"/>
      <c r="AK37" s="38"/>
      <c r="AL37" s="48"/>
    </row>
    <row r="38" spans="1:38" s="26" customFormat="1">
      <c r="A38" s="1">
        <v>31</v>
      </c>
      <c r="B38" s="1">
        <v>30</v>
      </c>
      <c r="C38" s="1" t="s">
        <v>452</v>
      </c>
      <c r="D38" s="29" t="s">
        <v>40</v>
      </c>
      <c r="E38" s="29"/>
      <c r="F38" s="29"/>
      <c r="G38" s="50">
        <v>298</v>
      </c>
      <c r="H38" s="50"/>
      <c r="I38" s="50"/>
      <c r="J38" s="50"/>
      <c r="K38" s="32">
        <f t="shared" si="0"/>
        <v>298</v>
      </c>
      <c r="L38" s="32" t="s">
        <v>1286</v>
      </c>
      <c r="M38" s="32"/>
      <c r="N38" s="32">
        <f t="shared" si="1"/>
        <v>297.99680000000001</v>
      </c>
      <c r="O38" s="32">
        <f t="shared" si="2"/>
        <v>1</v>
      </c>
      <c r="P38" s="32">
        <f t="shared" ca="1" si="3"/>
        <v>0</v>
      </c>
      <c r="Q38" s="33" t="s">
        <v>20</v>
      </c>
      <c r="R38" s="34">
        <f t="shared" si="4"/>
        <v>0</v>
      </c>
      <c r="S38" s="34">
        <f t="shared" si="5"/>
        <v>298.29480000000001</v>
      </c>
      <c r="T38" s="50">
        <v>298</v>
      </c>
      <c r="U38" s="29"/>
      <c r="V38" s="29"/>
      <c r="W38" s="50"/>
      <c r="X38" s="50"/>
      <c r="Y38" s="50"/>
      <c r="AA38" s="35">
        <v>0</v>
      </c>
      <c r="AB38" s="35">
        <v>0</v>
      </c>
      <c r="AC38" s="35">
        <v>0</v>
      </c>
      <c r="AD38" s="35">
        <v>0</v>
      </c>
      <c r="AE38" s="36">
        <v>1</v>
      </c>
      <c r="AF38" s="37">
        <v>298.29500000000002</v>
      </c>
      <c r="AG38" s="38">
        <v>298</v>
      </c>
      <c r="AH38" s="32">
        <v>596</v>
      </c>
      <c r="AI38" s="38"/>
      <c r="AJ38" s="38"/>
      <c r="AK38" s="38"/>
      <c r="AL38" s="48"/>
    </row>
    <row r="39" spans="1:38" s="26" customFormat="1">
      <c r="A39" s="1">
        <v>32</v>
      </c>
      <c r="B39" s="1">
        <v>31</v>
      </c>
      <c r="C39" s="1" t="s">
        <v>453</v>
      </c>
      <c r="D39" s="29" t="s">
        <v>47</v>
      </c>
      <c r="E39" s="29"/>
      <c r="F39" s="29"/>
      <c r="G39" s="50">
        <v>293</v>
      </c>
      <c r="H39" s="50"/>
      <c r="I39" s="50"/>
      <c r="J39" s="50"/>
      <c r="K39" s="32">
        <f t="shared" si="0"/>
        <v>293</v>
      </c>
      <c r="L39" s="32" t="s">
        <v>1286</v>
      </c>
      <c r="M39" s="32"/>
      <c r="N39" s="32">
        <f t="shared" si="1"/>
        <v>292.99669999999998</v>
      </c>
      <c r="O39" s="32">
        <f t="shared" si="2"/>
        <v>1</v>
      </c>
      <c r="P39" s="32">
        <f t="shared" ca="1" si="3"/>
        <v>0</v>
      </c>
      <c r="Q39" s="33" t="s">
        <v>20</v>
      </c>
      <c r="R39" s="34">
        <f t="shared" si="4"/>
        <v>0</v>
      </c>
      <c r="S39" s="34">
        <f t="shared" si="5"/>
        <v>293.28969999999998</v>
      </c>
      <c r="T39" s="50">
        <v>293</v>
      </c>
      <c r="U39" s="29"/>
      <c r="V39" s="29"/>
      <c r="W39" s="50"/>
      <c r="X39" s="50"/>
      <c r="Y39" s="50"/>
      <c r="AA39" s="35">
        <v>0</v>
      </c>
      <c r="AB39" s="35">
        <v>0</v>
      </c>
      <c r="AC39" s="35">
        <v>0</v>
      </c>
      <c r="AD39" s="35">
        <v>0</v>
      </c>
      <c r="AE39" s="36">
        <v>1</v>
      </c>
      <c r="AF39" s="37">
        <v>293.28989999999999</v>
      </c>
      <c r="AG39" s="38">
        <v>293</v>
      </c>
      <c r="AH39" s="32">
        <v>586</v>
      </c>
      <c r="AI39" s="38"/>
      <c r="AJ39" s="38"/>
      <c r="AK39" s="38"/>
      <c r="AL39" s="48"/>
    </row>
    <row r="40" spans="1:38" s="26" customFormat="1">
      <c r="A40" s="1">
        <v>33</v>
      </c>
      <c r="B40" s="1">
        <v>32</v>
      </c>
      <c r="C40" s="1" t="s">
        <v>454</v>
      </c>
      <c r="D40" s="29" t="s">
        <v>146</v>
      </c>
      <c r="E40" s="29"/>
      <c r="F40" s="29"/>
      <c r="G40" s="50">
        <v>291</v>
      </c>
      <c r="H40" s="50"/>
      <c r="I40" s="50"/>
      <c r="J40" s="50"/>
      <c r="K40" s="32">
        <f t="shared" si="0"/>
        <v>291</v>
      </c>
      <c r="L40" s="32" t="s">
        <v>1286</v>
      </c>
      <c r="M40" s="32"/>
      <c r="N40" s="32">
        <f t="shared" si="1"/>
        <v>290.9966</v>
      </c>
      <c r="O40" s="32">
        <f t="shared" si="2"/>
        <v>1</v>
      </c>
      <c r="P40" s="32">
        <f t="shared" ca="1" si="3"/>
        <v>0</v>
      </c>
      <c r="Q40" s="33" t="s">
        <v>20</v>
      </c>
      <c r="R40" s="34">
        <f t="shared" si="4"/>
        <v>0</v>
      </c>
      <c r="S40" s="34">
        <f t="shared" si="5"/>
        <v>291.2876</v>
      </c>
      <c r="T40" s="50">
        <v>291</v>
      </c>
      <c r="U40" s="29"/>
      <c r="V40" s="29"/>
      <c r="W40" s="50"/>
      <c r="X40" s="50"/>
      <c r="Y40" s="50"/>
      <c r="AA40" s="35">
        <v>0</v>
      </c>
      <c r="AB40" s="35">
        <v>0</v>
      </c>
      <c r="AC40" s="35">
        <v>0</v>
      </c>
      <c r="AD40" s="35">
        <v>0</v>
      </c>
      <c r="AE40" s="36">
        <v>1</v>
      </c>
      <c r="AF40" s="37">
        <v>291.2878</v>
      </c>
      <c r="AG40" s="38">
        <v>291</v>
      </c>
      <c r="AH40" s="32">
        <v>582</v>
      </c>
      <c r="AI40" s="38"/>
      <c r="AJ40" s="38"/>
      <c r="AK40" s="38"/>
      <c r="AL40" s="48"/>
    </row>
    <row r="41" spans="1:38" s="26" customFormat="1">
      <c r="A41" s="1">
        <v>34</v>
      </c>
      <c r="B41" s="1">
        <v>33</v>
      </c>
      <c r="C41" s="1" t="s">
        <v>455</v>
      </c>
      <c r="D41" s="29" t="s">
        <v>240</v>
      </c>
      <c r="E41" s="29"/>
      <c r="F41" s="29">
        <v>290</v>
      </c>
      <c r="G41" s="50"/>
      <c r="H41" s="50"/>
      <c r="I41" s="50"/>
      <c r="J41" s="50"/>
      <c r="K41" s="32">
        <f t="shared" si="0"/>
        <v>290</v>
      </c>
      <c r="L41" s="32" t="s">
        <v>1286</v>
      </c>
      <c r="M41" s="32"/>
      <c r="N41" s="32">
        <f t="shared" si="1"/>
        <v>289.99650000000003</v>
      </c>
      <c r="O41" s="32">
        <f t="shared" si="2"/>
        <v>1</v>
      </c>
      <c r="P41" s="32">
        <f t="shared" ca="1" si="3"/>
        <v>0</v>
      </c>
      <c r="Q41" s="33" t="s">
        <v>20</v>
      </c>
      <c r="R41" s="34">
        <f t="shared" si="4"/>
        <v>0</v>
      </c>
      <c r="S41" s="34">
        <f t="shared" si="5"/>
        <v>290.28650000000005</v>
      </c>
      <c r="T41" s="29">
        <v>290</v>
      </c>
      <c r="U41" s="29"/>
      <c r="V41" s="50"/>
      <c r="W41" s="50"/>
      <c r="X41" s="50"/>
      <c r="Y41" s="50"/>
      <c r="AA41" s="35">
        <v>0</v>
      </c>
      <c r="AB41" s="35">
        <v>0</v>
      </c>
      <c r="AC41" s="35">
        <v>0</v>
      </c>
      <c r="AD41" s="35">
        <v>0</v>
      </c>
      <c r="AE41" s="36">
        <v>1</v>
      </c>
      <c r="AF41" s="37">
        <v>290.2867</v>
      </c>
      <c r="AG41" s="38">
        <v>290</v>
      </c>
      <c r="AH41" s="32">
        <v>580</v>
      </c>
      <c r="AI41" s="38"/>
      <c r="AJ41" s="38"/>
      <c r="AK41" s="38"/>
      <c r="AL41" s="48"/>
    </row>
    <row r="42" spans="1:38" s="26" customFormat="1">
      <c r="A42" s="1">
        <v>35</v>
      </c>
      <c r="B42" s="1">
        <v>34</v>
      </c>
      <c r="C42" s="1" t="s">
        <v>456</v>
      </c>
      <c r="D42" s="29" t="s">
        <v>47</v>
      </c>
      <c r="E42" s="29"/>
      <c r="F42" s="29"/>
      <c r="G42" s="50"/>
      <c r="H42" s="50">
        <v>283</v>
      </c>
      <c r="I42" s="50"/>
      <c r="J42" s="50"/>
      <c r="K42" s="32">
        <f t="shared" si="0"/>
        <v>283</v>
      </c>
      <c r="L42" s="32" t="s">
        <v>1286</v>
      </c>
      <c r="M42" s="32"/>
      <c r="N42" s="32">
        <f t="shared" si="1"/>
        <v>282.99639999999999</v>
      </c>
      <c r="O42" s="32">
        <f t="shared" si="2"/>
        <v>1</v>
      </c>
      <c r="P42" s="32">
        <f t="shared" ca="1" si="3"/>
        <v>0</v>
      </c>
      <c r="Q42" s="33" t="s">
        <v>20</v>
      </c>
      <c r="R42" s="34">
        <f t="shared" si="4"/>
        <v>0</v>
      </c>
      <c r="S42" s="34">
        <f t="shared" si="5"/>
        <v>283.27940000000001</v>
      </c>
      <c r="T42" s="50">
        <v>283</v>
      </c>
      <c r="U42" s="29"/>
      <c r="V42" s="29"/>
      <c r="W42" s="50"/>
      <c r="X42" s="50"/>
      <c r="Y42" s="50"/>
      <c r="AA42" s="35">
        <v>0</v>
      </c>
      <c r="AB42" s="35">
        <v>0</v>
      </c>
      <c r="AC42" s="35">
        <v>0</v>
      </c>
      <c r="AD42" s="35">
        <v>0</v>
      </c>
      <c r="AE42" s="36">
        <v>1</v>
      </c>
      <c r="AF42" s="37">
        <v>283.27960000000002</v>
      </c>
      <c r="AG42" s="38">
        <v>283</v>
      </c>
      <c r="AH42" s="32">
        <v>566</v>
      </c>
      <c r="AI42" s="38"/>
      <c r="AJ42" s="38"/>
      <c r="AK42" s="38"/>
      <c r="AL42" s="48"/>
    </row>
    <row r="43" spans="1:38" s="26" customFormat="1">
      <c r="A43" s="1">
        <v>36</v>
      </c>
      <c r="B43" s="1">
        <v>35</v>
      </c>
      <c r="C43" s="1" t="s">
        <v>457</v>
      </c>
      <c r="D43" s="29" t="s">
        <v>36</v>
      </c>
      <c r="E43" s="29">
        <v>273</v>
      </c>
      <c r="F43" s="29"/>
      <c r="G43" s="50"/>
      <c r="H43" s="50"/>
      <c r="I43" s="50"/>
      <c r="J43" s="50"/>
      <c r="K43" s="32">
        <f t="shared" si="0"/>
        <v>273</v>
      </c>
      <c r="L43" s="32" t="s">
        <v>1286</v>
      </c>
      <c r="M43" s="32"/>
      <c r="N43" s="32">
        <f t="shared" si="1"/>
        <v>272.99630000000002</v>
      </c>
      <c r="O43" s="32">
        <f t="shared" si="2"/>
        <v>1</v>
      </c>
      <c r="P43" s="32">
        <f t="shared" ca="1" si="3"/>
        <v>0</v>
      </c>
      <c r="Q43" s="33" t="s">
        <v>20</v>
      </c>
      <c r="R43" s="55">
        <f t="shared" si="4"/>
        <v>0</v>
      </c>
      <c r="S43" s="34">
        <f t="shared" si="5"/>
        <v>273.26930000000004</v>
      </c>
      <c r="T43" s="29">
        <v>273</v>
      </c>
      <c r="U43" s="29"/>
      <c r="V43" s="50"/>
      <c r="W43" s="50"/>
      <c r="X43" s="50"/>
      <c r="Y43" s="50"/>
      <c r="AA43" s="35">
        <v>0</v>
      </c>
      <c r="AB43" s="35">
        <v>0</v>
      </c>
      <c r="AC43" s="35">
        <v>0</v>
      </c>
      <c r="AD43" s="35">
        <v>0</v>
      </c>
      <c r="AE43" s="36">
        <v>1</v>
      </c>
      <c r="AF43" s="37">
        <v>273.26950000000005</v>
      </c>
      <c r="AG43" s="38">
        <v>273</v>
      </c>
      <c r="AH43" s="32">
        <v>546</v>
      </c>
      <c r="AI43" s="38"/>
      <c r="AJ43" s="38"/>
      <c r="AK43" s="38"/>
      <c r="AL43" s="48"/>
    </row>
    <row r="44" spans="1:38" s="26" customFormat="1">
      <c r="A44" s="1">
        <v>37</v>
      </c>
      <c r="B44" s="1">
        <v>36</v>
      </c>
      <c r="C44" s="1" t="s">
        <v>458</v>
      </c>
      <c r="D44" s="29" t="s">
        <v>43</v>
      </c>
      <c r="E44" s="29"/>
      <c r="F44" s="29"/>
      <c r="G44" s="50"/>
      <c r="H44" s="50"/>
      <c r="I44" s="50">
        <v>272</v>
      </c>
      <c r="J44" s="50"/>
      <c r="K44" s="32">
        <f t="shared" si="0"/>
        <v>272</v>
      </c>
      <c r="L44" s="32" t="s">
        <v>1286</v>
      </c>
      <c r="M44" s="32"/>
      <c r="N44" s="32">
        <f t="shared" si="1"/>
        <v>271.99619999999999</v>
      </c>
      <c r="O44" s="32">
        <f t="shared" si="2"/>
        <v>1</v>
      </c>
      <c r="P44" s="32">
        <f t="shared" ca="1" si="3"/>
        <v>0</v>
      </c>
      <c r="Q44" s="33" t="s">
        <v>20</v>
      </c>
      <c r="R44" s="34">
        <f t="shared" si="4"/>
        <v>0</v>
      </c>
      <c r="S44" s="34">
        <f t="shared" si="5"/>
        <v>272.26819999999998</v>
      </c>
      <c r="T44" s="50">
        <v>272</v>
      </c>
      <c r="U44" s="29"/>
      <c r="V44" s="29"/>
      <c r="W44" s="50"/>
      <c r="X44" s="50"/>
      <c r="Y44" s="50"/>
      <c r="AA44" s="35">
        <v>0</v>
      </c>
      <c r="AB44" s="35">
        <v>0</v>
      </c>
      <c r="AC44" s="35">
        <v>0</v>
      </c>
      <c r="AD44" s="35">
        <v>0</v>
      </c>
      <c r="AE44" s="36">
        <v>1</v>
      </c>
      <c r="AF44" s="37">
        <v>272.26839999999999</v>
      </c>
      <c r="AG44" s="38">
        <v>272</v>
      </c>
      <c r="AH44" s="32">
        <v>544</v>
      </c>
      <c r="AI44" s="38"/>
      <c r="AJ44" s="38"/>
      <c r="AK44" s="38"/>
      <c r="AL44" s="48"/>
    </row>
    <row r="45" spans="1:38" s="26" customFormat="1">
      <c r="A45" s="1">
        <v>38</v>
      </c>
      <c r="B45" s="1">
        <v>37</v>
      </c>
      <c r="C45" s="1" t="s">
        <v>459</v>
      </c>
      <c r="D45" s="29" t="s">
        <v>47</v>
      </c>
      <c r="E45" s="29"/>
      <c r="F45" s="29"/>
      <c r="G45" s="50"/>
      <c r="H45" s="50"/>
      <c r="I45" s="50">
        <v>241</v>
      </c>
      <c r="J45" s="50"/>
      <c r="K45" s="32">
        <f t="shared" si="0"/>
        <v>241</v>
      </c>
      <c r="L45" s="32" t="s">
        <v>1286</v>
      </c>
      <c r="M45" s="32"/>
      <c r="N45" s="32">
        <f t="shared" si="1"/>
        <v>240.99610000000001</v>
      </c>
      <c r="O45" s="32">
        <f t="shared" si="2"/>
        <v>1</v>
      </c>
      <c r="P45" s="32">
        <f t="shared" ca="1" si="3"/>
        <v>0</v>
      </c>
      <c r="Q45" s="33" t="s">
        <v>20</v>
      </c>
      <c r="R45" s="34">
        <f t="shared" si="4"/>
        <v>0</v>
      </c>
      <c r="S45" s="34">
        <f t="shared" si="5"/>
        <v>241.23710000000003</v>
      </c>
      <c r="T45" s="50">
        <v>241</v>
      </c>
      <c r="U45" s="29"/>
      <c r="V45" s="29"/>
      <c r="W45" s="50"/>
      <c r="X45" s="50"/>
      <c r="Y45" s="50"/>
      <c r="AA45" s="35">
        <v>0</v>
      </c>
      <c r="AB45" s="35">
        <v>0</v>
      </c>
      <c r="AC45" s="35">
        <v>0</v>
      </c>
      <c r="AD45" s="35">
        <v>0</v>
      </c>
      <c r="AE45" s="36">
        <v>1</v>
      </c>
      <c r="AF45" s="37">
        <v>241.2373</v>
      </c>
      <c r="AG45" s="38">
        <v>241</v>
      </c>
      <c r="AH45" s="32">
        <v>482</v>
      </c>
      <c r="AI45" s="38"/>
      <c r="AJ45" s="38"/>
      <c r="AK45" s="38"/>
      <c r="AL45" s="48"/>
    </row>
    <row r="46" spans="1:38" s="26" customFormat="1">
      <c r="A46" s="1">
        <v>39</v>
      </c>
      <c r="B46" s="1">
        <v>38</v>
      </c>
      <c r="C46" s="1" t="s">
        <v>460</v>
      </c>
      <c r="D46" s="29" t="s">
        <v>43</v>
      </c>
      <c r="E46" s="29"/>
      <c r="F46" s="29"/>
      <c r="G46" s="50"/>
      <c r="H46" s="50"/>
      <c r="I46" s="50">
        <v>229</v>
      </c>
      <c r="J46" s="50"/>
      <c r="K46" s="32">
        <f t="shared" si="0"/>
        <v>229</v>
      </c>
      <c r="L46" s="32" t="s">
        <v>1286</v>
      </c>
      <c r="M46" s="32"/>
      <c r="N46" s="32">
        <f t="shared" si="1"/>
        <v>228.99600000000001</v>
      </c>
      <c r="O46" s="32">
        <f t="shared" si="2"/>
        <v>1</v>
      </c>
      <c r="P46" s="32">
        <f t="shared" ca="1" si="3"/>
        <v>0</v>
      </c>
      <c r="Q46" s="33" t="s">
        <v>20</v>
      </c>
      <c r="R46" s="34">
        <f t="shared" si="4"/>
        <v>0</v>
      </c>
      <c r="S46" s="34">
        <f t="shared" si="5"/>
        <v>229.22500000000002</v>
      </c>
      <c r="T46" s="50">
        <v>229</v>
      </c>
      <c r="U46" s="29"/>
      <c r="V46" s="29"/>
      <c r="W46" s="50"/>
      <c r="X46" s="50"/>
      <c r="Y46" s="50"/>
      <c r="AA46" s="35">
        <v>0</v>
      </c>
      <c r="AB46" s="35">
        <v>0</v>
      </c>
      <c r="AC46" s="35">
        <v>0</v>
      </c>
      <c r="AD46" s="35">
        <v>0</v>
      </c>
      <c r="AE46" s="36">
        <v>1</v>
      </c>
      <c r="AF46" s="37">
        <v>229.22510000000003</v>
      </c>
      <c r="AG46" s="38">
        <v>229</v>
      </c>
      <c r="AH46" s="32">
        <v>458</v>
      </c>
      <c r="AI46" s="38"/>
      <c r="AJ46" s="38"/>
      <c r="AK46" s="38"/>
      <c r="AL46" s="48"/>
    </row>
    <row r="47" spans="1:38" s="26" customFormat="1">
      <c r="A47" s="1">
        <v>40</v>
      </c>
      <c r="B47" s="1">
        <v>39</v>
      </c>
      <c r="C47" s="1" t="s">
        <v>461</v>
      </c>
      <c r="D47" s="29" t="s">
        <v>305</v>
      </c>
      <c r="E47" s="29"/>
      <c r="F47" s="29"/>
      <c r="G47" s="50"/>
      <c r="H47" s="50">
        <v>225</v>
      </c>
      <c r="I47" s="50"/>
      <c r="J47" s="50"/>
      <c r="K47" s="32">
        <f t="shared" si="0"/>
        <v>225</v>
      </c>
      <c r="L47" s="32" t="s">
        <v>1286</v>
      </c>
      <c r="M47" s="32"/>
      <c r="N47" s="32">
        <f t="shared" si="1"/>
        <v>224.99590000000001</v>
      </c>
      <c r="O47" s="32">
        <f t="shared" si="2"/>
        <v>1</v>
      </c>
      <c r="P47" s="32">
        <f t="shared" ca="1" si="3"/>
        <v>0</v>
      </c>
      <c r="Q47" s="33" t="s">
        <v>20</v>
      </c>
      <c r="R47" s="34">
        <f t="shared" si="4"/>
        <v>0</v>
      </c>
      <c r="S47" s="34">
        <f t="shared" si="5"/>
        <v>225.2209</v>
      </c>
      <c r="T47" s="50">
        <v>225</v>
      </c>
      <c r="U47" s="29"/>
      <c r="V47" s="29"/>
      <c r="W47" s="50"/>
      <c r="X47" s="50"/>
      <c r="Y47" s="50"/>
      <c r="AA47" s="35">
        <v>0</v>
      </c>
      <c r="AB47" s="35">
        <v>0</v>
      </c>
      <c r="AC47" s="35">
        <v>0</v>
      </c>
      <c r="AD47" s="35">
        <v>0</v>
      </c>
      <c r="AE47" s="36">
        <v>1</v>
      </c>
      <c r="AF47" s="37">
        <v>225.221</v>
      </c>
      <c r="AG47" s="38">
        <v>225</v>
      </c>
      <c r="AH47" s="32">
        <v>450</v>
      </c>
      <c r="AI47" s="38"/>
      <c r="AJ47" s="38"/>
      <c r="AK47" s="38"/>
      <c r="AL47" s="48"/>
    </row>
    <row r="48" spans="1:38" s="26" customFormat="1">
      <c r="A48" s="1">
        <v>41</v>
      </c>
      <c r="B48" s="1">
        <v>40</v>
      </c>
      <c r="C48" s="1" t="s">
        <v>462</v>
      </c>
      <c r="D48" s="29" t="s">
        <v>40</v>
      </c>
      <c r="E48" s="29">
        <v>221</v>
      </c>
      <c r="F48" s="29"/>
      <c r="G48" s="50"/>
      <c r="H48" s="50"/>
      <c r="I48" s="50"/>
      <c r="J48" s="50"/>
      <c r="K48" s="32">
        <f t="shared" si="0"/>
        <v>221</v>
      </c>
      <c r="L48" s="32" t="s">
        <v>1286</v>
      </c>
      <c r="M48" s="32"/>
      <c r="N48" s="32">
        <f t="shared" si="1"/>
        <v>220.9958</v>
      </c>
      <c r="O48" s="32">
        <f t="shared" si="2"/>
        <v>1</v>
      </c>
      <c r="P48" s="32">
        <f t="shared" ca="1" si="3"/>
        <v>0</v>
      </c>
      <c r="Q48" s="33" t="s">
        <v>20</v>
      </c>
      <c r="R48" s="55">
        <f t="shared" si="4"/>
        <v>0</v>
      </c>
      <c r="S48" s="34">
        <f t="shared" si="5"/>
        <v>221.21680000000001</v>
      </c>
      <c r="T48" s="29">
        <v>221</v>
      </c>
      <c r="U48" s="29"/>
      <c r="V48" s="50"/>
      <c r="W48" s="50"/>
      <c r="X48" s="50"/>
      <c r="Y48" s="50"/>
      <c r="AA48" s="35">
        <v>0</v>
      </c>
      <c r="AB48" s="35">
        <v>0</v>
      </c>
      <c r="AC48" s="35">
        <v>0</v>
      </c>
      <c r="AD48" s="35">
        <v>0</v>
      </c>
      <c r="AE48" s="36">
        <v>1</v>
      </c>
      <c r="AF48" s="37">
        <v>221.21680000000001</v>
      </c>
      <c r="AG48" s="38">
        <v>221</v>
      </c>
      <c r="AH48" s="32">
        <v>442</v>
      </c>
      <c r="AI48" s="38"/>
      <c r="AJ48" s="38"/>
      <c r="AK48" s="38"/>
      <c r="AL48" s="48"/>
    </row>
    <row r="49" spans="1:38" s="26" customFormat="1">
      <c r="A49" s="1">
        <v>42</v>
      </c>
      <c r="B49" s="1">
        <v>41</v>
      </c>
      <c r="C49" s="1" t="s">
        <v>299</v>
      </c>
      <c r="D49" s="29" t="s">
        <v>33</v>
      </c>
      <c r="E49" s="29"/>
      <c r="F49" s="29"/>
      <c r="G49" s="50"/>
      <c r="H49" s="50"/>
      <c r="I49" s="50"/>
      <c r="J49" s="50">
        <v>175</v>
      </c>
      <c r="K49" s="32">
        <f t="shared" si="0"/>
        <v>175</v>
      </c>
      <c r="L49" s="32" t="s">
        <v>1286</v>
      </c>
      <c r="M49" s="32"/>
      <c r="N49" s="32">
        <f t="shared" si="1"/>
        <v>174.9957</v>
      </c>
      <c r="O49" s="32">
        <f t="shared" si="2"/>
        <v>1</v>
      </c>
      <c r="P49" s="32" t="str">
        <f t="shared" ca="1" si="3"/>
        <v>Y</v>
      </c>
      <c r="Q49" s="33" t="s">
        <v>20</v>
      </c>
      <c r="R49" s="34">
        <f t="shared" si="4"/>
        <v>0</v>
      </c>
      <c r="S49" s="34">
        <f t="shared" si="5"/>
        <v>175.17070000000001</v>
      </c>
      <c r="T49" s="50">
        <v>175</v>
      </c>
      <c r="U49" s="29"/>
      <c r="V49" s="29"/>
      <c r="W49" s="50"/>
      <c r="X49" s="50"/>
      <c r="Y49" s="50"/>
      <c r="AA49" s="35"/>
      <c r="AB49" s="35"/>
      <c r="AC49" s="35"/>
      <c r="AD49" s="35"/>
      <c r="AE49" s="36"/>
      <c r="AF49" s="37"/>
      <c r="AG49" s="38"/>
      <c r="AH49" s="32"/>
      <c r="AI49" s="38"/>
      <c r="AJ49" s="38"/>
      <c r="AK49" s="38"/>
      <c r="AL49" s="48"/>
    </row>
    <row r="50" spans="1:38" s="26" customFormat="1">
      <c r="A50" s="1">
        <v>43</v>
      </c>
      <c r="B50" s="1">
        <v>42</v>
      </c>
      <c r="C50" s="1" t="s">
        <v>463</v>
      </c>
      <c r="D50" s="29" t="s">
        <v>28</v>
      </c>
      <c r="E50" s="29"/>
      <c r="F50" s="29"/>
      <c r="G50" s="50"/>
      <c r="H50" s="50"/>
      <c r="I50" s="50">
        <v>169</v>
      </c>
      <c r="J50" s="50"/>
      <c r="K50" s="32">
        <f t="shared" si="0"/>
        <v>169</v>
      </c>
      <c r="L50" s="32" t="s">
        <v>1286</v>
      </c>
      <c r="M50" s="32"/>
      <c r="N50" s="32">
        <f t="shared" si="1"/>
        <v>168.9956</v>
      </c>
      <c r="O50" s="32">
        <f t="shared" si="2"/>
        <v>1</v>
      </c>
      <c r="P50" s="32">
        <f t="shared" ca="1" si="3"/>
        <v>0</v>
      </c>
      <c r="Q50" s="33" t="s">
        <v>20</v>
      </c>
      <c r="R50" s="34">
        <f t="shared" si="4"/>
        <v>0</v>
      </c>
      <c r="S50" s="34">
        <f t="shared" si="5"/>
        <v>169.16460000000001</v>
      </c>
      <c r="T50" s="50">
        <v>169</v>
      </c>
      <c r="U50" s="29"/>
      <c r="V50" s="29"/>
      <c r="W50" s="50"/>
      <c r="X50" s="50"/>
      <c r="Y50" s="50"/>
      <c r="AA50" s="35">
        <v>0</v>
      </c>
      <c r="AB50" s="35">
        <v>0</v>
      </c>
      <c r="AC50" s="35">
        <v>0</v>
      </c>
      <c r="AD50" s="35">
        <v>0</v>
      </c>
      <c r="AE50" s="36">
        <v>1</v>
      </c>
      <c r="AF50" s="37">
        <v>169.16470000000001</v>
      </c>
      <c r="AG50" s="38">
        <v>169</v>
      </c>
      <c r="AH50" s="32">
        <v>338</v>
      </c>
      <c r="AI50" s="38"/>
      <c r="AJ50" s="38"/>
      <c r="AK50" s="38"/>
      <c r="AL50" s="48"/>
    </row>
    <row r="51" spans="1:38" s="26" customFormat="1">
      <c r="A51" s="1">
        <v>44</v>
      </c>
      <c r="B51" s="1">
        <v>43</v>
      </c>
      <c r="C51" s="1" t="s">
        <v>464</v>
      </c>
      <c r="D51" s="29" t="s">
        <v>81</v>
      </c>
      <c r="E51" s="29"/>
      <c r="F51" s="29"/>
      <c r="G51" s="50"/>
      <c r="H51" s="50">
        <v>160</v>
      </c>
      <c r="I51" s="50"/>
      <c r="J51" s="50"/>
      <c r="K51" s="32">
        <f t="shared" si="0"/>
        <v>160</v>
      </c>
      <c r="L51" s="32" t="s">
        <v>1286</v>
      </c>
      <c r="M51" s="32"/>
      <c r="N51" s="32">
        <f t="shared" si="1"/>
        <v>159.99549999999999</v>
      </c>
      <c r="O51" s="32">
        <f t="shared" si="2"/>
        <v>1</v>
      </c>
      <c r="P51" s="32">
        <f t="shared" ca="1" si="3"/>
        <v>0</v>
      </c>
      <c r="Q51" s="33" t="s">
        <v>20</v>
      </c>
      <c r="R51" s="34">
        <f t="shared" si="4"/>
        <v>0</v>
      </c>
      <c r="S51" s="34">
        <f t="shared" si="5"/>
        <v>160.15549999999999</v>
      </c>
      <c r="T51" s="50">
        <v>160</v>
      </c>
      <c r="U51" s="29"/>
      <c r="V51" s="29"/>
      <c r="W51" s="50"/>
      <c r="X51" s="50"/>
      <c r="Y51" s="50"/>
      <c r="AA51" s="35">
        <v>0</v>
      </c>
      <c r="AB51" s="35">
        <v>0</v>
      </c>
      <c r="AC51" s="35">
        <v>0</v>
      </c>
      <c r="AD51" s="35">
        <v>0</v>
      </c>
      <c r="AE51" s="36">
        <v>1</v>
      </c>
      <c r="AF51" s="37">
        <v>160.15559999999999</v>
      </c>
      <c r="AG51" s="38">
        <v>160</v>
      </c>
      <c r="AH51" s="32">
        <v>320</v>
      </c>
      <c r="AI51" s="38"/>
      <c r="AJ51" s="38"/>
      <c r="AK51" s="38"/>
      <c r="AL51" s="48"/>
    </row>
    <row r="52" spans="1:38" s="26" customFormat="1">
      <c r="A52" s="1">
        <v>45</v>
      </c>
      <c r="B52" s="1">
        <v>44</v>
      </c>
      <c r="C52" s="1" t="s">
        <v>331</v>
      </c>
      <c r="D52" s="29" t="s">
        <v>36</v>
      </c>
      <c r="E52" s="29"/>
      <c r="F52" s="29"/>
      <c r="G52" s="50"/>
      <c r="H52" s="50"/>
      <c r="I52" s="50"/>
      <c r="J52" s="50">
        <v>158</v>
      </c>
      <c r="K52" s="32">
        <f t="shared" si="0"/>
        <v>158</v>
      </c>
      <c r="L52" s="32" t="s">
        <v>1286</v>
      </c>
      <c r="M52" s="32"/>
      <c r="N52" s="32">
        <f t="shared" si="1"/>
        <v>157.99539999999999</v>
      </c>
      <c r="O52" s="32">
        <f t="shared" si="2"/>
        <v>1</v>
      </c>
      <c r="P52" s="32" t="str">
        <f t="shared" ca="1" si="3"/>
        <v>Y</v>
      </c>
      <c r="Q52" s="33" t="s">
        <v>20</v>
      </c>
      <c r="R52" s="34">
        <f t="shared" si="4"/>
        <v>0</v>
      </c>
      <c r="S52" s="34">
        <f t="shared" si="5"/>
        <v>158.15339999999998</v>
      </c>
      <c r="T52" s="50">
        <v>158</v>
      </c>
      <c r="U52" s="29"/>
      <c r="V52" s="29"/>
      <c r="W52" s="50"/>
      <c r="X52" s="50"/>
      <c r="Y52" s="50"/>
      <c r="AA52" s="35"/>
      <c r="AB52" s="35"/>
      <c r="AC52" s="35"/>
      <c r="AD52" s="35"/>
      <c r="AE52" s="36"/>
      <c r="AF52" s="37"/>
      <c r="AG52" s="38"/>
      <c r="AH52" s="32"/>
      <c r="AI52" s="38"/>
      <c r="AJ52" s="38"/>
      <c r="AK52" s="38"/>
      <c r="AL52" s="48"/>
    </row>
    <row r="53" spans="1:38" s="26" customFormat="1">
      <c r="A53" s="1">
        <v>46</v>
      </c>
      <c r="B53" s="1">
        <v>45</v>
      </c>
      <c r="C53" s="1" t="s">
        <v>368</v>
      </c>
      <c r="D53" s="29" t="s">
        <v>50</v>
      </c>
      <c r="E53" s="29"/>
      <c r="F53" s="29"/>
      <c r="G53" s="50"/>
      <c r="H53" s="50"/>
      <c r="I53" s="50"/>
      <c r="J53" s="50">
        <v>144</v>
      </c>
      <c r="K53" s="32">
        <f t="shared" si="0"/>
        <v>144</v>
      </c>
      <c r="L53" s="32" t="s">
        <v>1286</v>
      </c>
      <c r="M53" s="32"/>
      <c r="N53" s="32">
        <f t="shared" si="1"/>
        <v>143.99529999999999</v>
      </c>
      <c r="O53" s="32">
        <f t="shared" si="2"/>
        <v>1</v>
      </c>
      <c r="P53" s="32" t="str">
        <f t="shared" ca="1" si="3"/>
        <v>Y</v>
      </c>
      <c r="Q53" s="33" t="s">
        <v>20</v>
      </c>
      <c r="R53" s="34">
        <f t="shared" si="4"/>
        <v>0</v>
      </c>
      <c r="S53" s="34">
        <f t="shared" si="5"/>
        <v>144.13929999999999</v>
      </c>
      <c r="T53" s="50">
        <v>144</v>
      </c>
      <c r="U53" s="29"/>
      <c r="V53" s="29"/>
      <c r="W53" s="50"/>
      <c r="X53" s="50"/>
      <c r="Y53" s="50"/>
      <c r="AA53" s="35"/>
      <c r="AB53" s="35"/>
      <c r="AC53" s="35"/>
      <c r="AD53" s="35"/>
      <c r="AE53" s="36"/>
      <c r="AF53" s="37"/>
      <c r="AG53" s="38"/>
      <c r="AH53" s="32"/>
      <c r="AI53" s="38"/>
      <c r="AJ53" s="38"/>
      <c r="AK53" s="38"/>
      <c r="AL53" s="48"/>
    </row>
    <row r="54" spans="1:38" s="26" customFormat="1">
      <c r="A54" s="1">
        <v>47</v>
      </c>
      <c r="B54" s="1">
        <v>46</v>
      </c>
      <c r="C54" s="1" t="s">
        <v>465</v>
      </c>
      <c r="D54" s="29" t="s">
        <v>47</v>
      </c>
      <c r="E54" s="29">
        <v>111</v>
      </c>
      <c r="F54" s="29"/>
      <c r="G54" s="50"/>
      <c r="H54" s="50"/>
      <c r="I54" s="50"/>
      <c r="J54" s="50"/>
      <c r="K54" s="32">
        <f t="shared" si="0"/>
        <v>111</v>
      </c>
      <c r="L54" s="32" t="s">
        <v>1286</v>
      </c>
      <c r="M54" s="32"/>
      <c r="N54" s="32">
        <f t="shared" si="1"/>
        <v>110.9952</v>
      </c>
      <c r="O54" s="32">
        <f t="shared" si="2"/>
        <v>1</v>
      </c>
      <c r="P54" s="32">
        <f t="shared" ca="1" si="3"/>
        <v>0</v>
      </c>
      <c r="Q54" s="33" t="s">
        <v>20</v>
      </c>
      <c r="R54" s="55">
        <f t="shared" si="4"/>
        <v>0</v>
      </c>
      <c r="S54" s="34">
        <f t="shared" si="5"/>
        <v>111.1062</v>
      </c>
      <c r="T54" s="29">
        <v>111</v>
      </c>
      <c r="U54" s="29"/>
      <c r="V54" s="50"/>
      <c r="W54" s="50"/>
      <c r="X54" s="50"/>
      <c r="Y54" s="50"/>
      <c r="AA54" s="35">
        <v>0</v>
      </c>
      <c r="AB54" s="35">
        <v>0</v>
      </c>
      <c r="AC54" s="35">
        <v>0</v>
      </c>
      <c r="AD54" s="35">
        <v>0</v>
      </c>
      <c r="AE54" s="36">
        <v>1</v>
      </c>
      <c r="AF54" s="37">
        <v>111.10650000000001</v>
      </c>
      <c r="AG54" s="38">
        <v>111</v>
      </c>
      <c r="AH54" s="32">
        <v>222</v>
      </c>
      <c r="AI54" s="38"/>
      <c r="AJ54" s="38"/>
      <c r="AK54" s="38"/>
      <c r="AL54" s="48"/>
    </row>
    <row r="55" spans="1:38" s="26" customFormat="1">
      <c r="A55" s="1">
        <v>48</v>
      </c>
      <c r="B55" s="1">
        <v>47</v>
      </c>
      <c r="C55" s="1" t="s">
        <v>466</v>
      </c>
      <c r="D55" s="29" t="s">
        <v>275</v>
      </c>
      <c r="E55" s="29">
        <v>99</v>
      </c>
      <c r="F55" s="29"/>
      <c r="G55" s="50"/>
      <c r="H55" s="50"/>
      <c r="I55" s="50"/>
      <c r="J55" s="50"/>
      <c r="K55" s="32">
        <f t="shared" si="0"/>
        <v>99</v>
      </c>
      <c r="L55" s="32" t="s">
        <v>1286</v>
      </c>
      <c r="M55" s="32"/>
      <c r="N55" s="32">
        <f t="shared" si="1"/>
        <v>98.995099999999994</v>
      </c>
      <c r="O55" s="32">
        <f t="shared" si="2"/>
        <v>1</v>
      </c>
      <c r="P55" s="32">
        <f t="shared" ca="1" si="3"/>
        <v>0</v>
      </c>
      <c r="Q55" s="33" t="s">
        <v>20</v>
      </c>
      <c r="R55" s="55">
        <f t="shared" si="4"/>
        <v>0</v>
      </c>
      <c r="S55" s="34">
        <f t="shared" si="5"/>
        <v>99.094099999999997</v>
      </c>
      <c r="T55" s="29">
        <v>99</v>
      </c>
      <c r="U55" s="29"/>
      <c r="V55" s="50"/>
      <c r="W55" s="50"/>
      <c r="X55" s="50"/>
      <c r="Y55" s="50"/>
      <c r="AA55" s="35">
        <v>0</v>
      </c>
      <c r="AB55" s="35">
        <v>0</v>
      </c>
      <c r="AC55" s="35">
        <v>0</v>
      </c>
      <c r="AD55" s="35">
        <v>0</v>
      </c>
      <c r="AE55" s="36">
        <v>1</v>
      </c>
      <c r="AF55" s="37">
        <v>99.094400000000007</v>
      </c>
      <c r="AG55" s="38">
        <v>99</v>
      </c>
      <c r="AH55" s="32">
        <v>198</v>
      </c>
      <c r="AI55" s="38"/>
      <c r="AJ55" s="38"/>
      <c r="AK55" s="38"/>
      <c r="AL55" s="48"/>
    </row>
    <row r="56" spans="1:38" s="26" customFormat="1" ht="3" customHeight="1">
      <c r="A56" s="1"/>
      <c r="B56" s="1"/>
      <c r="C56" s="1"/>
      <c r="D56" s="29"/>
      <c r="E56" s="29"/>
      <c r="F56" s="29"/>
      <c r="G56" s="29"/>
      <c r="H56" s="29"/>
      <c r="I56" s="29"/>
      <c r="J56" s="29"/>
      <c r="K56" s="32"/>
      <c r="L56" s="27"/>
      <c r="M56" s="27"/>
      <c r="N56" s="32"/>
      <c r="O56" s="27"/>
      <c r="P56" s="27"/>
      <c r="R56" s="56"/>
      <c r="S56" s="34"/>
      <c r="T56" s="29"/>
      <c r="U56" s="29"/>
      <c r="V56" s="50"/>
      <c r="W56" s="50"/>
      <c r="X56" s="50"/>
      <c r="Y56" s="50"/>
      <c r="AE56" s="54"/>
      <c r="AF56" s="54"/>
      <c r="AI56" s="38"/>
      <c r="AJ56" s="38"/>
      <c r="AK56" s="38"/>
      <c r="AL56" s="48"/>
    </row>
    <row r="57" spans="1:38" s="26" customFormat="1">
      <c r="A57" s="1"/>
      <c r="B57" s="1"/>
      <c r="C57" s="1"/>
      <c r="D57" s="29"/>
      <c r="E57" s="29"/>
      <c r="F57" s="29"/>
      <c r="G57" s="29"/>
      <c r="H57" s="29"/>
      <c r="I57" s="29"/>
      <c r="J57" s="29"/>
      <c r="K57" s="32"/>
      <c r="L57" s="27"/>
      <c r="M57" s="27"/>
      <c r="N57" s="32"/>
      <c r="O57" s="27"/>
      <c r="P57" s="27"/>
      <c r="R57" s="56"/>
      <c r="S57" s="34"/>
      <c r="T57" s="29"/>
      <c r="U57" s="29"/>
      <c r="V57" s="50"/>
      <c r="W57" s="50"/>
      <c r="X57" s="50"/>
      <c r="Y57" s="50"/>
      <c r="AE57" s="54"/>
      <c r="AF57" s="54"/>
      <c r="AI57" s="38"/>
      <c r="AJ57" s="38"/>
      <c r="AK57" s="38"/>
      <c r="AL57" s="48"/>
    </row>
    <row r="58" spans="1:38" s="26" customFormat="1" ht="15">
      <c r="A58" s="1"/>
      <c r="B58" s="1"/>
      <c r="C58" s="57" t="s">
        <v>37</v>
      </c>
      <c r="D58" s="29"/>
      <c r="E58" s="29"/>
      <c r="F58" s="29"/>
      <c r="G58" s="29"/>
      <c r="H58" s="29"/>
      <c r="I58" s="29"/>
      <c r="J58" s="29"/>
      <c r="K58" s="32"/>
      <c r="L58" s="27"/>
      <c r="M58" s="27"/>
      <c r="N58" s="32"/>
      <c r="O58" s="27"/>
      <c r="P58" s="27"/>
      <c r="Q58" s="50" t="str">
        <f>C58</f>
        <v>M35</v>
      </c>
      <c r="R58" s="56"/>
      <c r="S58" s="34"/>
      <c r="T58" s="29"/>
      <c r="U58" s="29"/>
      <c r="V58" s="50"/>
      <c r="W58" s="50"/>
      <c r="X58" s="50"/>
      <c r="Y58" s="50"/>
      <c r="AE58" s="54"/>
      <c r="AF58" s="54"/>
      <c r="AI58" s="38">
        <v>1198</v>
      </c>
      <c r="AJ58" s="38">
        <v>1182</v>
      </c>
      <c r="AK58" s="38">
        <v>1168</v>
      </c>
      <c r="AL58" s="48"/>
    </row>
    <row r="59" spans="1:38" s="26" customFormat="1" ht="15">
      <c r="A59" s="1">
        <v>1</v>
      </c>
      <c r="B59" s="1">
        <v>1</v>
      </c>
      <c r="C59" s="58" t="s">
        <v>467</v>
      </c>
      <c r="D59" s="29" t="s">
        <v>305</v>
      </c>
      <c r="E59" s="29">
        <v>299</v>
      </c>
      <c r="F59" s="29">
        <v>299</v>
      </c>
      <c r="G59" s="29">
        <v>300</v>
      </c>
      <c r="H59" s="29"/>
      <c r="I59" s="29">
        <v>300</v>
      </c>
      <c r="J59" s="29"/>
      <c r="K59" s="32">
        <f t="shared" ref="K59:K108" si="6">IFERROR(LARGE(E59:J59,1),0)+IF($D$5&gt;=2,IFERROR(LARGE(E59:J59,2),0),0)+IF($D$5&gt;=3,IFERROR(LARGE(E59:J59,3),0),0)+IF($D$5&gt;=4,IFERROR(LARGE(E59:J59,4),0),0)+IF($D$5&gt;=5,IFERROR(LARGE(E59:J59,5),0),0)+IF($D$5&gt;=6,IFERROR(LARGE(E59:J59,6),0),0)</f>
        <v>1198</v>
      </c>
      <c r="L59" s="32" t="s">
        <v>1286</v>
      </c>
      <c r="M59" s="32" t="s">
        <v>468</v>
      </c>
      <c r="N59" s="32">
        <f t="shared" ref="N59:N108" si="7">K59-(ROW(K59)-ROW(K$6))/10000</f>
        <v>1197.9947</v>
      </c>
      <c r="O59" s="32">
        <f t="shared" ref="O59:O108" si="8">COUNT(E59:J59)</f>
        <v>4</v>
      </c>
      <c r="P59" s="32">
        <f t="shared" ref="P59:P108" ca="1" si="9">IF(AND(O59=1,OFFSET(D59,0,P$3)&gt;0),"Y",0)</f>
        <v>0</v>
      </c>
      <c r="Q59" s="33" t="s">
        <v>37</v>
      </c>
      <c r="R59" s="55">
        <f t="shared" ref="R59:R108" si="10">1-(Q59=Q58)</f>
        <v>0</v>
      </c>
      <c r="S59" s="34">
        <f t="shared" ref="S59:S108" si="11">N59+T59/1000+U59/10000+V59/100000+W59/1000000+X59/10000000+Y59/100000000</f>
        <v>1198.3279889999999</v>
      </c>
      <c r="T59" s="29">
        <v>300</v>
      </c>
      <c r="U59" s="29">
        <v>300</v>
      </c>
      <c r="V59" s="29">
        <v>299</v>
      </c>
      <c r="W59" s="29">
        <v>299</v>
      </c>
      <c r="X59" s="29"/>
      <c r="Y59" s="29"/>
      <c r="AA59" s="35">
        <v>0</v>
      </c>
      <c r="AB59" s="35">
        <v>0</v>
      </c>
      <c r="AC59" s="35">
        <v>0</v>
      </c>
      <c r="AD59" s="35">
        <v>0</v>
      </c>
      <c r="AE59" s="36">
        <v>4</v>
      </c>
      <c r="AF59" s="37">
        <v>1198.3282889999998</v>
      </c>
      <c r="AG59" s="38">
        <v>300</v>
      </c>
      <c r="AH59" s="32">
        <v>1199</v>
      </c>
      <c r="AI59" s="38" t="s">
        <v>468</v>
      </c>
      <c r="AJ59" s="38"/>
      <c r="AK59" s="38"/>
      <c r="AL59" s="48"/>
    </row>
    <row r="60" spans="1:38" s="26" customFormat="1" ht="15">
      <c r="A60" s="1">
        <v>2</v>
      </c>
      <c r="B60" s="1">
        <v>2</v>
      </c>
      <c r="C60" s="58" t="s">
        <v>34</v>
      </c>
      <c r="D60" s="29" t="s">
        <v>36</v>
      </c>
      <c r="E60" s="29">
        <v>298</v>
      </c>
      <c r="F60" s="29">
        <v>292</v>
      </c>
      <c r="G60" s="29">
        <v>289</v>
      </c>
      <c r="H60" s="29">
        <v>296</v>
      </c>
      <c r="I60" s="29">
        <v>296</v>
      </c>
      <c r="J60" s="29">
        <v>296</v>
      </c>
      <c r="K60" s="32">
        <f t="shared" si="6"/>
        <v>1186</v>
      </c>
      <c r="L60" s="32" t="s">
        <v>1286</v>
      </c>
      <c r="M60" s="32" t="s">
        <v>469</v>
      </c>
      <c r="N60" s="32">
        <f t="shared" si="7"/>
        <v>1185.9946</v>
      </c>
      <c r="O60" s="32">
        <f t="shared" si="8"/>
        <v>6</v>
      </c>
      <c r="P60" s="32">
        <f t="shared" ca="1" si="9"/>
        <v>0</v>
      </c>
      <c r="Q60" s="33" t="s">
        <v>37</v>
      </c>
      <c r="R60" s="55">
        <f t="shared" si="10"/>
        <v>0</v>
      </c>
      <c r="S60" s="34">
        <f t="shared" si="11"/>
        <v>1186.3254880899999</v>
      </c>
      <c r="T60" s="29">
        <v>298</v>
      </c>
      <c r="U60" s="29">
        <v>296</v>
      </c>
      <c r="V60" s="29">
        <v>296</v>
      </c>
      <c r="W60" s="29">
        <v>296</v>
      </c>
      <c r="X60" s="29">
        <v>292</v>
      </c>
      <c r="Y60" s="29">
        <v>289</v>
      </c>
      <c r="AA60" s="35">
        <v>0</v>
      </c>
      <c r="AB60" s="35">
        <v>0</v>
      </c>
      <c r="AC60" s="35">
        <v>0</v>
      </c>
      <c r="AD60" s="35">
        <v>0</v>
      </c>
      <c r="AE60" s="36">
        <v>5</v>
      </c>
      <c r="AF60" s="37">
        <v>1182.3257808999999</v>
      </c>
      <c r="AG60" s="38">
        <v>298</v>
      </c>
      <c r="AH60" s="32">
        <v>1188</v>
      </c>
      <c r="AI60" s="38"/>
      <c r="AJ60" s="38" t="s">
        <v>469</v>
      </c>
      <c r="AK60" s="38" t="s">
        <v>470</v>
      </c>
      <c r="AL60" s="48"/>
    </row>
    <row r="61" spans="1:38" s="26" customFormat="1" ht="15">
      <c r="A61" s="1">
        <v>3</v>
      </c>
      <c r="B61" s="1">
        <v>3</v>
      </c>
      <c r="C61" s="58" t="s">
        <v>48</v>
      </c>
      <c r="D61" s="29" t="s">
        <v>50</v>
      </c>
      <c r="E61" s="29">
        <v>294</v>
      </c>
      <c r="F61" s="29">
        <v>279</v>
      </c>
      <c r="G61" s="29">
        <v>294</v>
      </c>
      <c r="H61" s="29"/>
      <c r="I61" s="29">
        <v>298</v>
      </c>
      <c r="J61" s="29">
        <v>292</v>
      </c>
      <c r="K61" s="32">
        <f t="shared" si="6"/>
        <v>1178</v>
      </c>
      <c r="L61" s="32" t="s">
        <v>1286</v>
      </c>
      <c r="M61" s="32" t="s">
        <v>470</v>
      </c>
      <c r="N61" s="32">
        <f t="shared" si="7"/>
        <v>1177.9945</v>
      </c>
      <c r="O61" s="32">
        <f t="shared" si="8"/>
        <v>5</v>
      </c>
      <c r="P61" s="32">
        <f t="shared" ca="1" si="9"/>
        <v>0</v>
      </c>
      <c r="Q61" s="33" t="s">
        <v>37</v>
      </c>
      <c r="R61" s="55">
        <f t="shared" si="10"/>
        <v>0</v>
      </c>
      <c r="S61" s="34">
        <f t="shared" si="11"/>
        <v>1178.3251599</v>
      </c>
      <c r="T61" s="29">
        <v>298</v>
      </c>
      <c r="U61" s="29">
        <v>294</v>
      </c>
      <c r="V61" s="29">
        <v>294</v>
      </c>
      <c r="W61" s="29">
        <v>292</v>
      </c>
      <c r="X61" s="29">
        <v>279</v>
      </c>
      <c r="Y61" s="29"/>
      <c r="AA61" s="35">
        <v>0</v>
      </c>
      <c r="AB61" s="35">
        <v>0</v>
      </c>
      <c r="AC61" s="35">
        <v>0</v>
      </c>
      <c r="AD61" s="35">
        <v>0</v>
      </c>
      <c r="AE61" s="36">
        <v>4</v>
      </c>
      <c r="AF61" s="37">
        <v>1165.325319</v>
      </c>
      <c r="AG61" s="38">
        <v>298</v>
      </c>
      <c r="AH61" s="32">
        <v>1184</v>
      </c>
      <c r="AI61" s="38"/>
      <c r="AJ61" s="38" t="s">
        <v>469</v>
      </c>
      <c r="AK61" s="38" t="s">
        <v>470</v>
      </c>
      <c r="AL61" s="48"/>
    </row>
    <row r="62" spans="1:38" s="26" customFormat="1" ht="15">
      <c r="A62" s="1">
        <v>4</v>
      </c>
      <c r="B62" s="1">
        <v>4</v>
      </c>
      <c r="C62" s="58" t="s">
        <v>45</v>
      </c>
      <c r="D62" s="29" t="s">
        <v>47</v>
      </c>
      <c r="E62" s="29">
        <v>289</v>
      </c>
      <c r="F62" s="29"/>
      <c r="G62" s="29">
        <v>288</v>
      </c>
      <c r="H62" s="29">
        <v>298</v>
      </c>
      <c r="I62" s="29">
        <v>293</v>
      </c>
      <c r="J62" s="29">
        <v>293</v>
      </c>
      <c r="K62" s="32">
        <f t="shared" si="6"/>
        <v>1173</v>
      </c>
      <c r="L62" s="32" t="s">
        <v>1286</v>
      </c>
      <c r="M62" s="32"/>
      <c r="N62" s="32">
        <f t="shared" si="7"/>
        <v>1172.9944</v>
      </c>
      <c r="O62" s="32">
        <f t="shared" si="8"/>
        <v>5</v>
      </c>
      <c r="P62" s="32">
        <f t="shared" ca="1" si="9"/>
        <v>0</v>
      </c>
      <c r="Q62" s="33" t="s">
        <v>37</v>
      </c>
      <c r="R62" s="55">
        <f t="shared" si="10"/>
        <v>0</v>
      </c>
      <c r="S62" s="34">
        <f t="shared" si="11"/>
        <v>1173.3249478000002</v>
      </c>
      <c r="T62" s="29">
        <v>298</v>
      </c>
      <c r="U62" s="29">
        <v>293</v>
      </c>
      <c r="V62" s="29">
        <v>293</v>
      </c>
      <c r="W62" s="29">
        <v>289</v>
      </c>
      <c r="X62" s="29">
        <v>288</v>
      </c>
      <c r="Y62" s="29"/>
      <c r="AA62" s="35">
        <v>0</v>
      </c>
      <c r="AB62" s="35">
        <v>0</v>
      </c>
      <c r="AC62" s="35">
        <v>0</v>
      </c>
      <c r="AD62" s="35">
        <v>0</v>
      </c>
      <c r="AE62" s="36">
        <v>4</v>
      </c>
      <c r="AF62" s="37">
        <v>1168.3252779999998</v>
      </c>
      <c r="AG62" s="38">
        <v>298</v>
      </c>
      <c r="AH62" s="32">
        <v>1178</v>
      </c>
      <c r="AI62" s="38"/>
      <c r="AJ62" s="38"/>
      <c r="AK62" s="38" t="s">
        <v>470</v>
      </c>
      <c r="AL62" s="48"/>
    </row>
    <row r="63" spans="1:38" s="26" customFormat="1" ht="15">
      <c r="A63" s="1">
        <v>5</v>
      </c>
      <c r="B63" s="1">
        <v>5</v>
      </c>
      <c r="C63" s="58" t="s">
        <v>83</v>
      </c>
      <c r="D63" s="29" t="s">
        <v>47</v>
      </c>
      <c r="E63" s="29">
        <v>278</v>
      </c>
      <c r="F63" s="29">
        <v>266</v>
      </c>
      <c r="G63" s="29">
        <v>275</v>
      </c>
      <c r="H63" s="29">
        <v>280</v>
      </c>
      <c r="I63" s="29">
        <v>284</v>
      </c>
      <c r="J63" s="29">
        <v>280</v>
      </c>
      <c r="K63" s="32">
        <f t="shared" si="6"/>
        <v>1122</v>
      </c>
      <c r="L63" s="32" t="s">
        <v>1286</v>
      </c>
      <c r="M63" s="32"/>
      <c r="N63" s="32">
        <f t="shared" si="7"/>
        <v>1121.9943000000001</v>
      </c>
      <c r="O63" s="32">
        <f t="shared" si="8"/>
        <v>6</v>
      </c>
      <c r="P63" s="32">
        <f t="shared" ca="1" si="9"/>
        <v>0</v>
      </c>
      <c r="Q63" s="33" t="s">
        <v>37</v>
      </c>
      <c r="R63" s="55">
        <f t="shared" si="10"/>
        <v>0</v>
      </c>
      <c r="S63" s="34">
        <f t="shared" si="11"/>
        <v>1122.3094081600002</v>
      </c>
      <c r="T63" s="29">
        <v>284</v>
      </c>
      <c r="U63" s="29">
        <v>280</v>
      </c>
      <c r="V63" s="29">
        <v>280</v>
      </c>
      <c r="W63" s="29">
        <v>278</v>
      </c>
      <c r="X63" s="29">
        <v>275</v>
      </c>
      <c r="Y63" s="29">
        <v>266</v>
      </c>
      <c r="AA63" s="35">
        <v>0</v>
      </c>
      <c r="AB63" s="35">
        <v>0</v>
      </c>
      <c r="AC63" s="35">
        <v>0</v>
      </c>
      <c r="AD63" s="35">
        <v>0</v>
      </c>
      <c r="AE63" s="36">
        <v>5</v>
      </c>
      <c r="AF63" s="37">
        <v>1117.3096816000002</v>
      </c>
      <c r="AG63" s="38">
        <v>284</v>
      </c>
      <c r="AH63" s="32">
        <v>1126</v>
      </c>
      <c r="AI63" s="38"/>
      <c r="AJ63" s="38"/>
      <c r="AK63" s="38"/>
      <c r="AL63" s="48"/>
    </row>
    <row r="64" spans="1:38" s="26" customFormat="1" ht="15">
      <c r="A64" s="1">
        <v>6</v>
      </c>
      <c r="B64" s="1">
        <v>6</v>
      </c>
      <c r="C64" s="58" t="s">
        <v>60</v>
      </c>
      <c r="D64" s="29" t="s">
        <v>24</v>
      </c>
      <c r="E64" s="29">
        <v>266</v>
      </c>
      <c r="F64" s="29">
        <v>271</v>
      </c>
      <c r="G64" s="29"/>
      <c r="H64" s="29">
        <v>270</v>
      </c>
      <c r="I64" s="29">
        <v>269</v>
      </c>
      <c r="J64" s="29">
        <v>289</v>
      </c>
      <c r="K64" s="32">
        <f t="shared" si="6"/>
        <v>1099</v>
      </c>
      <c r="L64" s="32" t="s">
        <v>1286</v>
      </c>
      <c r="M64" s="32"/>
      <c r="N64" s="32">
        <f t="shared" si="7"/>
        <v>1098.9942000000001</v>
      </c>
      <c r="O64" s="32">
        <f t="shared" si="8"/>
        <v>5</v>
      </c>
      <c r="P64" s="32">
        <f t="shared" ca="1" si="9"/>
        <v>0</v>
      </c>
      <c r="Q64" s="33" t="s">
        <v>37</v>
      </c>
      <c r="R64" s="55">
        <f t="shared" si="10"/>
        <v>0</v>
      </c>
      <c r="S64" s="34">
        <f t="shared" si="11"/>
        <v>1099.3132955999999</v>
      </c>
      <c r="T64" s="29">
        <v>289</v>
      </c>
      <c r="U64" s="29">
        <v>271</v>
      </c>
      <c r="V64" s="29">
        <v>270</v>
      </c>
      <c r="W64" s="29">
        <v>269</v>
      </c>
      <c r="X64" s="29">
        <v>266</v>
      </c>
      <c r="Y64" s="29"/>
      <c r="AA64" s="35">
        <v>0</v>
      </c>
      <c r="AB64" s="35">
        <v>0</v>
      </c>
      <c r="AC64" s="35">
        <v>0</v>
      </c>
      <c r="AD64" s="35">
        <v>0</v>
      </c>
      <c r="AE64" s="36">
        <v>4</v>
      </c>
      <c r="AF64" s="37">
        <v>1076.2954560000001</v>
      </c>
      <c r="AG64" s="38">
        <v>271</v>
      </c>
      <c r="AH64" s="32">
        <v>1081</v>
      </c>
      <c r="AI64" s="38"/>
      <c r="AJ64" s="38"/>
      <c r="AK64" s="38"/>
      <c r="AL64" s="48"/>
    </row>
    <row r="65" spans="1:38" s="26" customFormat="1" ht="15">
      <c r="A65" s="1">
        <v>7</v>
      </c>
      <c r="B65" s="1">
        <v>7</v>
      </c>
      <c r="C65" s="58" t="s">
        <v>108</v>
      </c>
      <c r="D65" s="29" t="s">
        <v>50</v>
      </c>
      <c r="E65" s="29">
        <v>248</v>
      </c>
      <c r="F65" s="29">
        <v>256</v>
      </c>
      <c r="G65" s="29"/>
      <c r="H65" s="29">
        <v>255</v>
      </c>
      <c r="I65" s="29">
        <v>249</v>
      </c>
      <c r="J65" s="29">
        <v>267</v>
      </c>
      <c r="K65" s="32">
        <f t="shared" si="6"/>
        <v>1027</v>
      </c>
      <c r="L65" s="32" t="s">
        <v>1286</v>
      </c>
      <c r="M65" s="32"/>
      <c r="N65" s="32">
        <f t="shared" si="7"/>
        <v>1026.9940999999999</v>
      </c>
      <c r="O65" s="32">
        <f t="shared" si="8"/>
        <v>5</v>
      </c>
      <c r="P65" s="32">
        <f t="shared" ca="1" si="9"/>
        <v>0</v>
      </c>
      <c r="Q65" s="33" t="s">
        <v>37</v>
      </c>
      <c r="R65" s="55">
        <f t="shared" si="10"/>
        <v>0</v>
      </c>
      <c r="S65" s="34">
        <f t="shared" si="11"/>
        <v>1027.2895237999996</v>
      </c>
      <c r="T65" s="29">
        <v>267</v>
      </c>
      <c r="U65" s="29">
        <v>256</v>
      </c>
      <c r="V65" s="29">
        <v>255</v>
      </c>
      <c r="W65" s="29">
        <v>249</v>
      </c>
      <c r="X65" s="29">
        <v>248</v>
      </c>
      <c r="Y65" s="29"/>
      <c r="AA65" s="35">
        <v>0</v>
      </c>
      <c r="AB65" s="35">
        <v>0</v>
      </c>
      <c r="AC65" s="35">
        <v>0</v>
      </c>
      <c r="AD65" s="35">
        <v>0</v>
      </c>
      <c r="AE65" s="36">
        <v>4</v>
      </c>
      <c r="AF65" s="37">
        <v>1008.278638</v>
      </c>
      <c r="AG65" s="38">
        <v>256</v>
      </c>
      <c r="AH65" s="32">
        <v>1016</v>
      </c>
      <c r="AI65" s="38"/>
      <c r="AJ65" s="38"/>
      <c r="AK65" s="38"/>
      <c r="AL65" s="48"/>
    </row>
    <row r="66" spans="1:38" s="26" customFormat="1" ht="15">
      <c r="A66" s="1">
        <v>8</v>
      </c>
      <c r="B66" s="1">
        <v>8</v>
      </c>
      <c r="C66" s="58" t="s">
        <v>471</v>
      </c>
      <c r="D66" s="29" t="s">
        <v>74</v>
      </c>
      <c r="E66" s="29">
        <v>255</v>
      </c>
      <c r="F66" s="29">
        <v>218</v>
      </c>
      <c r="G66" s="29">
        <v>247</v>
      </c>
      <c r="H66" s="29">
        <v>246</v>
      </c>
      <c r="I66" s="29">
        <v>258</v>
      </c>
      <c r="J66" s="29"/>
      <c r="K66" s="32">
        <f t="shared" si="6"/>
        <v>1006</v>
      </c>
      <c r="L66" s="32" t="s">
        <v>1286</v>
      </c>
      <c r="M66" s="32"/>
      <c r="N66" s="32">
        <f t="shared" si="7"/>
        <v>1005.994</v>
      </c>
      <c r="O66" s="32">
        <f t="shared" si="8"/>
        <v>5</v>
      </c>
      <c r="P66" s="32">
        <f t="shared" ca="1" si="9"/>
        <v>0</v>
      </c>
      <c r="Q66" s="33" t="s">
        <v>37</v>
      </c>
      <c r="R66" s="55">
        <f t="shared" si="10"/>
        <v>0</v>
      </c>
      <c r="S66" s="34">
        <f t="shared" si="11"/>
        <v>1006.2802378</v>
      </c>
      <c r="T66" s="29">
        <v>258</v>
      </c>
      <c r="U66" s="29">
        <v>255</v>
      </c>
      <c r="V66" s="29">
        <v>247</v>
      </c>
      <c r="W66" s="29">
        <v>246</v>
      </c>
      <c r="X66" s="29">
        <v>218</v>
      </c>
      <c r="Y66" s="29"/>
      <c r="AA66" s="35">
        <v>0</v>
      </c>
      <c r="AB66" s="35">
        <v>0</v>
      </c>
      <c r="AC66" s="35">
        <v>0</v>
      </c>
      <c r="AD66" s="35">
        <v>0</v>
      </c>
      <c r="AE66" s="36">
        <v>5</v>
      </c>
      <c r="AF66" s="37">
        <v>1006.2805377999999</v>
      </c>
      <c r="AG66" s="38">
        <v>258</v>
      </c>
      <c r="AH66" s="32">
        <v>1018</v>
      </c>
      <c r="AI66" s="38"/>
      <c r="AJ66" s="38"/>
      <c r="AK66" s="38"/>
      <c r="AL66" s="48"/>
    </row>
    <row r="67" spans="1:38" s="26" customFormat="1" ht="15">
      <c r="A67" s="1">
        <v>9</v>
      </c>
      <c r="B67" s="1">
        <v>9</v>
      </c>
      <c r="C67" s="58" t="s">
        <v>62</v>
      </c>
      <c r="D67" s="29" t="s">
        <v>28</v>
      </c>
      <c r="E67" s="29"/>
      <c r="F67" s="29">
        <v>250</v>
      </c>
      <c r="G67" s="29">
        <v>251</v>
      </c>
      <c r="H67" s="29">
        <v>214</v>
      </c>
      <c r="I67" s="29"/>
      <c r="J67" s="29">
        <v>288</v>
      </c>
      <c r="K67" s="32">
        <f t="shared" si="6"/>
        <v>1003</v>
      </c>
      <c r="L67" s="32" t="s">
        <v>1286</v>
      </c>
      <c r="M67" s="32"/>
      <c r="N67" s="32">
        <f t="shared" si="7"/>
        <v>1002.9939000000001</v>
      </c>
      <c r="O67" s="32">
        <f t="shared" si="8"/>
        <v>4</v>
      </c>
      <c r="P67" s="32">
        <f t="shared" ca="1" si="9"/>
        <v>0</v>
      </c>
      <c r="Q67" s="33" t="s">
        <v>37</v>
      </c>
      <c r="R67" s="34">
        <f t="shared" si="10"/>
        <v>0</v>
      </c>
      <c r="S67" s="34">
        <f t="shared" si="11"/>
        <v>1003.3097140000001</v>
      </c>
      <c r="T67" s="29">
        <v>288</v>
      </c>
      <c r="U67" s="29">
        <v>251</v>
      </c>
      <c r="V67" s="29">
        <v>250</v>
      </c>
      <c r="W67" s="29">
        <v>214</v>
      </c>
      <c r="X67" s="29"/>
      <c r="Y67" s="29"/>
      <c r="AA67" s="35">
        <v>0</v>
      </c>
      <c r="AB67" s="35">
        <v>0</v>
      </c>
      <c r="AC67" s="35">
        <v>0</v>
      </c>
      <c r="AD67" s="35">
        <v>0</v>
      </c>
      <c r="AE67" s="36">
        <v>3</v>
      </c>
      <c r="AF67" s="37">
        <v>715.27174000000002</v>
      </c>
      <c r="AG67" s="38">
        <v>251</v>
      </c>
      <c r="AH67" s="32">
        <v>966</v>
      </c>
      <c r="AI67" s="38"/>
      <c r="AJ67" s="38"/>
      <c r="AK67" s="38"/>
      <c r="AL67" s="48"/>
    </row>
    <row r="68" spans="1:38" s="26" customFormat="1" ht="15">
      <c r="A68" s="1">
        <v>10</v>
      </c>
      <c r="B68" s="1">
        <v>10</v>
      </c>
      <c r="C68" s="58" t="s">
        <v>126</v>
      </c>
      <c r="D68" s="29" t="s">
        <v>122</v>
      </c>
      <c r="E68" s="29"/>
      <c r="F68" s="29">
        <v>214</v>
      </c>
      <c r="G68" s="29"/>
      <c r="H68" s="29">
        <v>243</v>
      </c>
      <c r="I68" s="29">
        <v>250</v>
      </c>
      <c r="J68" s="29">
        <v>257</v>
      </c>
      <c r="K68" s="32">
        <f t="shared" si="6"/>
        <v>964</v>
      </c>
      <c r="L68" s="32" t="s">
        <v>1286</v>
      </c>
      <c r="M68" s="32"/>
      <c r="N68" s="32">
        <f t="shared" si="7"/>
        <v>963.99379999999996</v>
      </c>
      <c r="O68" s="32">
        <f t="shared" si="8"/>
        <v>4</v>
      </c>
      <c r="P68" s="32">
        <f t="shared" ca="1" si="9"/>
        <v>0</v>
      </c>
      <c r="Q68" s="33" t="s">
        <v>37</v>
      </c>
      <c r="R68" s="34">
        <f t="shared" si="10"/>
        <v>0</v>
      </c>
      <c r="S68" s="34">
        <f t="shared" si="11"/>
        <v>964.27844399999992</v>
      </c>
      <c r="T68" s="29">
        <v>257</v>
      </c>
      <c r="U68" s="29">
        <v>250</v>
      </c>
      <c r="V68" s="29">
        <v>243</v>
      </c>
      <c r="W68" s="29">
        <v>214</v>
      </c>
      <c r="X68" s="29"/>
      <c r="Y68" s="29"/>
      <c r="AA68" s="35">
        <v>0</v>
      </c>
      <c r="AB68" s="35">
        <v>0</v>
      </c>
      <c r="AC68" s="35">
        <v>0</v>
      </c>
      <c r="AD68" s="35">
        <v>0</v>
      </c>
      <c r="AE68" s="36">
        <v>3</v>
      </c>
      <c r="AF68" s="37">
        <v>707.26994000000013</v>
      </c>
      <c r="AG68" s="38">
        <v>250</v>
      </c>
      <c r="AH68" s="32">
        <v>957</v>
      </c>
      <c r="AI68" s="38"/>
      <c r="AJ68" s="38"/>
      <c r="AK68" s="38"/>
      <c r="AL68" s="48"/>
    </row>
    <row r="69" spans="1:38" s="26" customFormat="1" ht="15">
      <c r="A69" s="1">
        <v>11</v>
      </c>
      <c r="B69" s="1">
        <v>11</v>
      </c>
      <c r="C69" s="58" t="s">
        <v>472</v>
      </c>
      <c r="D69" s="29" t="s">
        <v>36</v>
      </c>
      <c r="E69" s="29">
        <v>281</v>
      </c>
      <c r="F69" s="29">
        <v>111</v>
      </c>
      <c r="G69" s="29">
        <v>278</v>
      </c>
      <c r="H69" s="29">
        <v>275</v>
      </c>
      <c r="I69" s="29"/>
      <c r="J69" s="29"/>
      <c r="K69" s="32">
        <f t="shared" si="6"/>
        <v>945</v>
      </c>
      <c r="L69" s="32" t="s">
        <v>1286</v>
      </c>
      <c r="M69" s="32"/>
      <c r="N69" s="32">
        <f t="shared" si="7"/>
        <v>944.99369999999999</v>
      </c>
      <c r="O69" s="32">
        <f t="shared" si="8"/>
        <v>4</v>
      </c>
      <c r="P69" s="32">
        <f t="shared" ca="1" si="9"/>
        <v>0</v>
      </c>
      <c r="Q69" s="33" t="s">
        <v>37</v>
      </c>
      <c r="R69" s="55">
        <f t="shared" si="10"/>
        <v>0</v>
      </c>
      <c r="S69" s="34">
        <f t="shared" si="11"/>
        <v>945.30536099999983</v>
      </c>
      <c r="T69" s="29">
        <v>281</v>
      </c>
      <c r="U69" s="29">
        <v>278</v>
      </c>
      <c r="V69" s="29">
        <v>275</v>
      </c>
      <c r="W69" s="29">
        <v>111</v>
      </c>
      <c r="X69" s="29"/>
      <c r="Y69" s="29"/>
      <c r="AA69" s="35">
        <v>0</v>
      </c>
      <c r="AB69" s="35">
        <v>0</v>
      </c>
      <c r="AC69" s="35">
        <v>0</v>
      </c>
      <c r="AD69" s="35">
        <v>0</v>
      </c>
      <c r="AE69" s="36">
        <v>4</v>
      </c>
      <c r="AF69" s="37">
        <v>945.30586099999982</v>
      </c>
      <c r="AG69" s="38">
        <v>281</v>
      </c>
      <c r="AH69" s="32">
        <v>1115</v>
      </c>
      <c r="AI69" s="38"/>
      <c r="AJ69" s="38"/>
      <c r="AK69" s="38"/>
      <c r="AL69" s="48"/>
    </row>
    <row r="70" spans="1:38" s="26" customFormat="1" ht="15">
      <c r="A70" s="1">
        <v>12</v>
      </c>
      <c r="B70" s="1">
        <v>12</v>
      </c>
      <c r="C70" s="58" t="s">
        <v>161</v>
      </c>
      <c r="D70" s="29" t="s">
        <v>122</v>
      </c>
      <c r="E70" s="29"/>
      <c r="F70" s="29">
        <v>203</v>
      </c>
      <c r="G70" s="29">
        <v>207</v>
      </c>
      <c r="H70" s="29">
        <v>216</v>
      </c>
      <c r="I70" s="29">
        <v>233</v>
      </c>
      <c r="J70" s="29">
        <v>245</v>
      </c>
      <c r="K70" s="32">
        <f t="shared" si="6"/>
        <v>901</v>
      </c>
      <c r="L70" s="32" t="s">
        <v>1286</v>
      </c>
      <c r="M70" s="32"/>
      <c r="N70" s="32">
        <f t="shared" si="7"/>
        <v>900.99360000000001</v>
      </c>
      <c r="O70" s="32">
        <f t="shared" si="8"/>
        <v>5</v>
      </c>
      <c r="P70" s="32">
        <f t="shared" ca="1" si="9"/>
        <v>0</v>
      </c>
      <c r="Q70" s="33" t="s">
        <v>37</v>
      </c>
      <c r="R70" s="34">
        <f t="shared" si="10"/>
        <v>0</v>
      </c>
      <c r="S70" s="34">
        <f t="shared" si="11"/>
        <v>901.26428729999998</v>
      </c>
      <c r="T70" s="29">
        <v>245</v>
      </c>
      <c r="U70" s="29">
        <v>233</v>
      </c>
      <c r="V70" s="29">
        <v>216</v>
      </c>
      <c r="W70" s="29">
        <v>207</v>
      </c>
      <c r="X70" s="29">
        <v>203</v>
      </c>
      <c r="Y70" s="29"/>
      <c r="AA70" s="35">
        <v>0</v>
      </c>
      <c r="AB70" s="35">
        <v>0</v>
      </c>
      <c r="AC70" s="35">
        <v>0</v>
      </c>
      <c r="AD70" s="35">
        <v>0</v>
      </c>
      <c r="AE70" s="36">
        <v>4</v>
      </c>
      <c r="AF70" s="37">
        <v>859.25087300000007</v>
      </c>
      <c r="AG70" s="38">
        <v>233</v>
      </c>
      <c r="AH70" s="32">
        <v>889</v>
      </c>
      <c r="AI70" s="38"/>
      <c r="AJ70" s="38"/>
      <c r="AK70" s="38"/>
      <c r="AL70" s="48"/>
    </row>
    <row r="71" spans="1:38" s="26" customFormat="1" ht="15">
      <c r="A71" s="1">
        <v>13</v>
      </c>
      <c r="B71" s="1">
        <v>13</v>
      </c>
      <c r="C71" s="58" t="s">
        <v>200</v>
      </c>
      <c r="D71" s="29" t="s">
        <v>47</v>
      </c>
      <c r="E71" s="29">
        <v>236</v>
      </c>
      <c r="F71" s="29">
        <v>232</v>
      </c>
      <c r="G71" s="29"/>
      <c r="H71" s="29"/>
      <c r="I71" s="29">
        <v>185</v>
      </c>
      <c r="J71" s="29">
        <v>218</v>
      </c>
      <c r="K71" s="32">
        <f t="shared" si="6"/>
        <v>871</v>
      </c>
      <c r="L71" s="32" t="s">
        <v>1286</v>
      </c>
      <c r="M71" s="32"/>
      <c r="N71" s="32">
        <f t="shared" si="7"/>
        <v>870.99350000000004</v>
      </c>
      <c r="O71" s="32">
        <f t="shared" si="8"/>
        <v>4</v>
      </c>
      <c r="P71" s="32">
        <f t="shared" ca="1" si="9"/>
        <v>0</v>
      </c>
      <c r="Q71" s="33" t="s">
        <v>37</v>
      </c>
      <c r="R71" s="55">
        <f t="shared" si="10"/>
        <v>0</v>
      </c>
      <c r="S71" s="34">
        <f t="shared" si="11"/>
        <v>871.25506499999995</v>
      </c>
      <c r="T71" s="29">
        <v>236</v>
      </c>
      <c r="U71" s="29">
        <v>232</v>
      </c>
      <c r="V71" s="29">
        <v>218</v>
      </c>
      <c r="W71" s="29">
        <v>185</v>
      </c>
      <c r="X71" s="29"/>
      <c r="Y71" s="29"/>
      <c r="AA71" s="35">
        <v>0</v>
      </c>
      <c r="AB71" s="35">
        <v>0</v>
      </c>
      <c r="AC71" s="35">
        <v>0</v>
      </c>
      <c r="AD71" s="35">
        <v>0</v>
      </c>
      <c r="AE71" s="36">
        <v>3</v>
      </c>
      <c r="AF71" s="37">
        <v>653.25444999999991</v>
      </c>
      <c r="AG71" s="38">
        <v>236</v>
      </c>
      <c r="AH71" s="32">
        <v>889</v>
      </c>
      <c r="AI71" s="38"/>
      <c r="AJ71" s="38"/>
      <c r="AK71" s="38"/>
      <c r="AL71" s="48"/>
    </row>
    <row r="72" spans="1:38" s="26" customFormat="1" ht="15">
      <c r="A72" s="1">
        <v>14</v>
      </c>
      <c r="B72" s="1">
        <v>14</v>
      </c>
      <c r="C72" s="58" t="s">
        <v>473</v>
      </c>
      <c r="D72" s="29" t="s">
        <v>305</v>
      </c>
      <c r="E72" s="29">
        <v>224</v>
      </c>
      <c r="F72" s="29">
        <v>204</v>
      </c>
      <c r="G72" s="29">
        <v>225</v>
      </c>
      <c r="H72" s="29">
        <v>218</v>
      </c>
      <c r="I72" s="29"/>
      <c r="J72" s="29"/>
      <c r="K72" s="32">
        <f t="shared" si="6"/>
        <v>871</v>
      </c>
      <c r="L72" s="32" t="s">
        <v>1286</v>
      </c>
      <c r="M72" s="32"/>
      <c r="N72" s="32">
        <f t="shared" si="7"/>
        <v>870.99339999999995</v>
      </c>
      <c r="O72" s="32">
        <f t="shared" si="8"/>
        <v>4</v>
      </c>
      <c r="P72" s="32">
        <f t="shared" ca="1" si="9"/>
        <v>0</v>
      </c>
      <c r="Q72" s="33" t="s">
        <v>37</v>
      </c>
      <c r="R72" s="55">
        <f t="shared" si="10"/>
        <v>0</v>
      </c>
      <c r="S72" s="34">
        <f t="shared" si="11"/>
        <v>871.24318399999993</v>
      </c>
      <c r="T72" s="29">
        <v>225</v>
      </c>
      <c r="U72" s="29">
        <v>224</v>
      </c>
      <c r="V72" s="29">
        <v>218</v>
      </c>
      <c r="W72" s="29">
        <v>204</v>
      </c>
      <c r="X72" s="29"/>
      <c r="Y72" s="29"/>
      <c r="AA72" s="35">
        <v>0</v>
      </c>
      <c r="AB72" s="35">
        <v>0</v>
      </c>
      <c r="AC72" s="35">
        <v>0</v>
      </c>
      <c r="AD72" s="35">
        <v>0</v>
      </c>
      <c r="AE72" s="36">
        <v>4</v>
      </c>
      <c r="AF72" s="37">
        <v>871.24388399999998</v>
      </c>
      <c r="AG72" s="38">
        <v>225</v>
      </c>
      <c r="AH72" s="32">
        <v>892</v>
      </c>
      <c r="AI72" s="38"/>
      <c r="AJ72" s="38"/>
      <c r="AK72" s="38"/>
      <c r="AL72" s="48"/>
    </row>
    <row r="73" spans="1:38" s="26" customFormat="1" ht="15">
      <c r="A73" s="1">
        <v>15</v>
      </c>
      <c r="B73" s="1">
        <v>15</v>
      </c>
      <c r="C73" s="58" t="s">
        <v>474</v>
      </c>
      <c r="D73" s="29" t="s">
        <v>40</v>
      </c>
      <c r="E73" s="29">
        <v>279</v>
      </c>
      <c r="F73" s="29">
        <v>289</v>
      </c>
      <c r="G73" s="29"/>
      <c r="H73" s="29">
        <v>281</v>
      </c>
      <c r="I73" s="29"/>
      <c r="J73" s="29"/>
      <c r="K73" s="32">
        <f t="shared" si="6"/>
        <v>849</v>
      </c>
      <c r="L73" s="32" t="s">
        <v>1286</v>
      </c>
      <c r="M73" s="32"/>
      <c r="N73" s="32">
        <f t="shared" si="7"/>
        <v>848.99329999999998</v>
      </c>
      <c r="O73" s="32">
        <f t="shared" si="8"/>
        <v>3</v>
      </c>
      <c r="P73" s="32">
        <f t="shared" ca="1" si="9"/>
        <v>0</v>
      </c>
      <c r="Q73" s="33" t="s">
        <v>37</v>
      </c>
      <c r="R73" s="55">
        <f t="shared" si="10"/>
        <v>0</v>
      </c>
      <c r="S73" s="34">
        <f t="shared" si="11"/>
        <v>849.31318999999996</v>
      </c>
      <c r="T73" s="29">
        <v>289</v>
      </c>
      <c r="U73" s="29">
        <v>281</v>
      </c>
      <c r="V73" s="29">
        <v>279</v>
      </c>
      <c r="W73" s="29"/>
      <c r="X73" s="29"/>
      <c r="Y73" s="29"/>
      <c r="AA73" s="35">
        <v>0</v>
      </c>
      <c r="AB73" s="35">
        <v>0</v>
      </c>
      <c r="AC73" s="35">
        <v>0</v>
      </c>
      <c r="AD73" s="35">
        <v>0</v>
      </c>
      <c r="AE73" s="36">
        <v>3</v>
      </c>
      <c r="AF73" s="37">
        <v>849.31379000000004</v>
      </c>
      <c r="AG73" s="38">
        <v>289</v>
      </c>
      <c r="AH73" s="32">
        <v>1138</v>
      </c>
      <c r="AI73" s="38"/>
      <c r="AJ73" s="38"/>
      <c r="AK73" s="38"/>
      <c r="AL73" s="48"/>
    </row>
    <row r="74" spans="1:38" s="26" customFormat="1" ht="15">
      <c r="A74" s="1">
        <v>16</v>
      </c>
      <c r="B74" s="1">
        <v>16</v>
      </c>
      <c r="C74" s="58" t="s">
        <v>475</v>
      </c>
      <c r="D74" s="29" t="s">
        <v>40</v>
      </c>
      <c r="E74" s="29">
        <v>250</v>
      </c>
      <c r="F74" s="29">
        <v>253</v>
      </c>
      <c r="G74" s="29">
        <v>282</v>
      </c>
      <c r="H74" s="29"/>
      <c r="I74" s="29"/>
      <c r="J74" s="29"/>
      <c r="K74" s="32">
        <f t="shared" si="6"/>
        <v>785</v>
      </c>
      <c r="L74" s="32" t="s">
        <v>1286</v>
      </c>
      <c r="M74" s="32"/>
      <c r="N74" s="32">
        <f t="shared" si="7"/>
        <v>784.9932</v>
      </c>
      <c r="O74" s="32">
        <f t="shared" si="8"/>
        <v>3</v>
      </c>
      <c r="P74" s="32">
        <f t="shared" ca="1" si="9"/>
        <v>0</v>
      </c>
      <c r="Q74" s="33" t="s">
        <v>37</v>
      </c>
      <c r="R74" s="55">
        <f t="shared" si="10"/>
        <v>0</v>
      </c>
      <c r="S74" s="34">
        <f t="shared" si="11"/>
        <v>785.30300000000011</v>
      </c>
      <c r="T74" s="29">
        <v>282</v>
      </c>
      <c r="U74" s="29">
        <v>253</v>
      </c>
      <c r="V74" s="29">
        <v>250</v>
      </c>
      <c r="W74" s="29"/>
      <c r="X74" s="29"/>
      <c r="Y74" s="29"/>
      <c r="AA74" s="35">
        <v>0</v>
      </c>
      <c r="AB74" s="35">
        <v>0</v>
      </c>
      <c r="AC74" s="35">
        <v>0</v>
      </c>
      <c r="AD74" s="35">
        <v>0</v>
      </c>
      <c r="AE74" s="36">
        <v>3</v>
      </c>
      <c r="AF74" s="37">
        <v>785.30360000000007</v>
      </c>
      <c r="AG74" s="38">
        <v>282</v>
      </c>
      <c r="AH74" s="32">
        <v>1067</v>
      </c>
      <c r="AI74" s="38"/>
      <c r="AJ74" s="38"/>
      <c r="AK74" s="38"/>
      <c r="AL74" s="48"/>
    </row>
    <row r="75" spans="1:38" s="26" customFormat="1" ht="15">
      <c r="A75" s="1">
        <v>17</v>
      </c>
      <c r="B75" s="1">
        <v>17</v>
      </c>
      <c r="C75" s="58" t="s">
        <v>476</v>
      </c>
      <c r="D75" s="29" t="s">
        <v>81</v>
      </c>
      <c r="E75" s="29">
        <v>176</v>
      </c>
      <c r="F75" s="29">
        <v>181</v>
      </c>
      <c r="G75" s="29"/>
      <c r="H75" s="29">
        <v>193</v>
      </c>
      <c r="I75" s="29">
        <v>223</v>
      </c>
      <c r="J75" s="29"/>
      <c r="K75" s="32">
        <f t="shared" si="6"/>
        <v>773</v>
      </c>
      <c r="L75" s="32" t="s">
        <v>1286</v>
      </c>
      <c r="M75" s="32"/>
      <c r="N75" s="32">
        <f t="shared" si="7"/>
        <v>772.99310000000003</v>
      </c>
      <c r="O75" s="32">
        <f t="shared" si="8"/>
        <v>4</v>
      </c>
      <c r="P75" s="32">
        <f t="shared" ca="1" si="9"/>
        <v>0</v>
      </c>
      <c r="Q75" s="33" t="s">
        <v>37</v>
      </c>
      <c r="R75" s="55">
        <f t="shared" si="10"/>
        <v>0</v>
      </c>
      <c r="S75" s="34">
        <f t="shared" si="11"/>
        <v>773.23738600000001</v>
      </c>
      <c r="T75" s="29">
        <v>223</v>
      </c>
      <c r="U75" s="29">
        <v>193</v>
      </c>
      <c r="V75" s="29">
        <v>181</v>
      </c>
      <c r="W75" s="29">
        <v>176</v>
      </c>
      <c r="X75" s="29"/>
      <c r="Y75" s="29"/>
      <c r="AA75" s="35">
        <v>0</v>
      </c>
      <c r="AB75" s="35">
        <v>0</v>
      </c>
      <c r="AC75" s="35">
        <v>0</v>
      </c>
      <c r="AD75" s="35">
        <v>0</v>
      </c>
      <c r="AE75" s="36">
        <v>4</v>
      </c>
      <c r="AF75" s="37">
        <v>773.23798599999998</v>
      </c>
      <c r="AG75" s="38">
        <v>223</v>
      </c>
      <c r="AH75" s="32">
        <v>820</v>
      </c>
      <c r="AI75" s="38"/>
      <c r="AJ75" s="38"/>
      <c r="AK75" s="38"/>
      <c r="AL75" s="48"/>
    </row>
    <row r="76" spans="1:38" s="26" customFormat="1" ht="15">
      <c r="A76" s="1">
        <v>18</v>
      </c>
      <c r="B76" s="1">
        <v>18</v>
      </c>
      <c r="C76" s="58" t="s">
        <v>91</v>
      </c>
      <c r="D76" s="29" t="s">
        <v>24</v>
      </c>
      <c r="E76" s="29"/>
      <c r="F76" s="29"/>
      <c r="G76" s="29"/>
      <c r="H76" s="29">
        <v>250</v>
      </c>
      <c r="I76" s="29">
        <v>244</v>
      </c>
      <c r="J76" s="29">
        <v>277</v>
      </c>
      <c r="K76" s="32">
        <f t="shared" si="6"/>
        <v>771</v>
      </c>
      <c r="L76" s="32" t="s">
        <v>1286</v>
      </c>
      <c r="M76" s="32"/>
      <c r="N76" s="32">
        <f t="shared" si="7"/>
        <v>770.99300000000005</v>
      </c>
      <c r="O76" s="32">
        <f t="shared" si="8"/>
        <v>3</v>
      </c>
      <c r="P76" s="32">
        <f t="shared" ca="1" si="9"/>
        <v>0</v>
      </c>
      <c r="Q76" s="33" t="s">
        <v>37</v>
      </c>
      <c r="R76" s="34">
        <f t="shared" si="10"/>
        <v>0</v>
      </c>
      <c r="S76" s="34">
        <f t="shared" si="11"/>
        <v>771.29744000000005</v>
      </c>
      <c r="T76" s="29">
        <v>277</v>
      </c>
      <c r="U76" s="29">
        <v>250</v>
      </c>
      <c r="V76" s="29">
        <v>244</v>
      </c>
      <c r="W76" s="29"/>
      <c r="X76" s="29"/>
      <c r="Y76" s="29"/>
      <c r="AA76" s="35">
        <v>0</v>
      </c>
      <c r="AB76" s="35">
        <v>0</v>
      </c>
      <c r="AC76" s="35">
        <v>0</v>
      </c>
      <c r="AD76" s="35">
        <v>0</v>
      </c>
      <c r="AE76" s="36">
        <v>2</v>
      </c>
      <c r="AF76" s="37">
        <v>494.26740000000001</v>
      </c>
      <c r="AG76" s="38">
        <v>250</v>
      </c>
      <c r="AH76" s="32">
        <v>744</v>
      </c>
      <c r="AI76" s="38"/>
      <c r="AJ76" s="38"/>
      <c r="AK76" s="38"/>
      <c r="AL76" s="48"/>
    </row>
    <row r="77" spans="1:38" s="26" customFormat="1" ht="15">
      <c r="A77" s="1">
        <v>19</v>
      </c>
      <c r="B77" s="1">
        <v>19</v>
      </c>
      <c r="C77" s="58" t="s">
        <v>229</v>
      </c>
      <c r="D77" s="29" t="s">
        <v>36</v>
      </c>
      <c r="E77" s="29">
        <v>150</v>
      </c>
      <c r="F77" s="29">
        <v>160</v>
      </c>
      <c r="G77" s="29"/>
      <c r="H77" s="29">
        <v>163</v>
      </c>
      <c r="I77" s="29"/>
      <c r="J77" s="29">
        <v>202</v>
      </c>
      <c r="K77" s="32">
        <f t="shared" si="6"/>
        <v>675</v>
      </c>
      <c r="L77" s="32" t="s">
        <v>1286</v>
      </c>
      <c r="M77" s="32"/>
      <c r="N77" s="32">
        <f t="shared" si="7"/>
        <v>674.99289999999996</v>
      </c>
      <c r="O77" s="32">
        <f t="shared" si="8"/>
        <v>4</v>
      </c>
      <c r="P77" s="32">
        <f t="shared" ca="1" si="9"/>
        <v>0</v>
      </c>
      <c r="Q77" s="33" t="s">
        <v>37</v>
      </c>
      <c r="R77" s="55">
        <f t="shared" si="10"/>
        <v>0</v>
      </c>
      <c r="S77" s="34">
        <f t="shared" si="11"/>
        <v>675.21294999999998</v>
      </c>
      <c r="T77" s="29">
        <v>202</v>
      </c>
      <c r="U77" s="29">
        <v>163</v>
      </c>
      <c r="V77" s="29">
        <v>160</v>
      </c>
      <c r="W77" s="29">
        <v>150</v>
      </c>
      <c r="X77" s="29"/>
      <c r="Y77" s="29"/>
      <c r="AA77" s="35">
        <v>0</v>
      </c>
      <c r="AB77" s="35">
        <v>0</v>
      </c>
      <c r="AC77" s="35">
        <v>0</v>
      </c>
      <c r="AD77" s="35">
        <v>0</v>
      </c>
      <c r="AE77" s="36">
        <v>3</v>
      </c>
      <c r="AF77" s="37">
        <v>473.17340000000007</v>
      </c>
      <c r="AG77" s="38">
        <v>163</v>
      </c>
      <c r="AH77" s="32">
        <v>636</v>
      </c>
      <c r="AI77" s="38"/>
      <c r="AJ77" s="38"/>
      <c r="AK77" s="38"/>
      <c r="AL77" s="48"/>
    </row>
    <row r="78" spans="1:38" s="26" customFormat="1" ht="15">
      <c r="A78" s="1">
        <v>20</v>
      </c>
      <c r="B78" s="1" t="s">
        <v>223</v>
      </c>
      <c r="C78" s="58" t="s">
        <v>212</v>
      </c>
      <c r="D78" s="29" t="s">
        <v>90</v>
      </c>
      <c r="E78" s="29"/>
      <c r="F78" s="29">
        <v>157</v>
      </c>
      <c r="G78" s="29"/>
      <c r="H78" s="29">
        <v>131</v>
      </c>
      <c r="I78" s="29">
        <v>160</v>
      </c>
      <c r="J78" s="29">
        <v>209</v>
      </c>
      <c r="K78" s="32">
        <f t="shared" si="6"/>
        <v>657</v>
      </c>
      <c r="L78" s="32" t="s">
        <v>1287</v>
      </c>
      <c r="M78" s="32"/>
      <c r="N78" s="32">
        <f t="shared" si="7"/>
        <v>656.99279999999999</v>
      </c>
      <c r="O78" s="32">
        <f t="shared" si="8"/>
        <v>4</v>
      </c>
      <c r="P78" s="32">
        <f t="shared" ca="1" si="9"/>
        <v>0</v>
      </c>
      <c r="Q78" s="33" t="s">
        <v>37</v>
      </c>
      <c r="R78" s="34">
        <f t="shared" si="10"/>
        <v>0</v>
      </c>
      <c r="S78" s="34">
        <f t="shared" si="11"/>
        <v>657.21950099999992</v>
      </c>
      <c r="T78" s="29">
        <v>209</v>
      </c>
      <c r="U78" s="29">
        <v>160</v>
      </c>
      <c r="V78" s="29">
        <v>157</v>
      </c>
      <c r="W78" s="29">
        <v>131</v>
      </c>
      <c r="X78" s="29"/>
      <c r="Y78" s="29"/>
      <c r="AA78" s="35">
        <v>0</v>
      </c>
      <c r="AB78" s="35">
        <v>0</v>
      </c>
      <c r="AC78" s="35">
        <v>0</v>
      </c>
      <c r="AD78" s="35">
        <v>0</v>
      </c>
      <c r="AE78" s="36">
        <v>3</v>
      </c>
      <c r="AF78" s="37">
        <v>448.16971000000001</v>
      </c>
      <c r="AG78" s="38">
        <v>160</v>
      </c>
      <c r="AH78" s="32">
        <v>0</v>
      </c>
      <c r="AI78" s="38"/>
      <c r="AJ78" s="38"/>
      <c r="AK78" s="38"/>
      <c r="AL78" s="48"/>
    </row>
    <row r="79" spans="1:38" s="26" customFormat="1" ht="15">
      <c r="A79" s="1">
        <v>21</v>
      </c>
      <c r="B79" s="1">
        <v>20</v>
      </c>
      <c r="C79" s="58" t="s">
        <v>477</v>
      </c>
      <c r="D79" s="29" t="s">
        <v>74</v>
      </c>
      <c r="E79" s="29">
        <v>199</v>
      </c>
      <c r="F79" s="29">
        <v>193</v>
      </c>
      <c r="G79" s="29"/>
      <c r="H79" s="29"/>
      <c r="I79" s="29">
        <v>161</v>
      </c>
      <c r="J79" s="29"/>
      <c r="K79" s="32">
        <f t="shared" si="6"/>
        <v>553</v>
      </c>
      <c r="L79" s="32" t="s">
        <v>1286</v>
      </c>
      <c r="M79" s="32"/>
      <c r="N79" s="32">
        <f t="shared" si="7"/>
        <v>552.99270000000001</v>
      </c>
      <c r="O79" s="32">
        <f t="shared" si="8"/>
        <v>3</v>
      </c>
      <c r="P79" s="32">
        <f t="shared" ca="1" si="9"/>
        <v>0</v>
      </c>
      <c r="Q79" s="33" t="s">
        <v>37</v>
      </c>
      <c r="R79" s="55">
        <f t="shared" si="10"/>
        <v>0</v>
      </c>
      <c r="S79" s="34">
        <f t="shared" si="11"/>
        <v>553.21261000000004</v>
      </c>
      <c r="T79" s="29">
        <v>199</v>
      </c>
      <c r="U79" s="29">
        <v>193</v>
      </c>
      <c r="V79" s="29">
        <v>161</v>
      </c>
      <c r="W79" s="29"/>
      <c r="X79" s="29"/>
      <c r="Y79" s="29"/>
      <c r="AA79" s="35">
        <v>0</v>
      </c>
      <c r="AB79" s="35">
        <v>0</v>
      </c>
      <c r="AC79" s="35">
        <v>0</v>
      </c>
      <c r="AD79" s="35">
        <v>0</v>
      </c>
      <c r="AE79" s="36">
        <v>3</v>
      </c>
      <c r="AF79" s="37">
        <v>553.21321</v>
      </c>
      <c r="AG79" s="38">
        <v>199</v>
      </c>
      <c r="AH79" s="32">
        <v>752</v>
      </c>
      <c r="AI79" s="38"/>
      <c r="AJ79" s="38"/>
      <c r="AK79" s="38"/>
      <c r="AL79" s="48"/>
    </row>
    <row r="80" spans="1:38" s="26" customFormat="1" ht="15">
      <c r="A80" s="1">
        <v>22</v>
      </c>
      <c r="B80" s="1">
        <v>21</v>
      </c>
      <c r="C80" s="58" t="s">
        <v>478</v>
      </c>
      <c r="D80" s="29" t="s">
        <v>28</v>
      </c>
      <c r="E80" s="29">
        <v>179</v>
      </c>
      <c r="F80" s="29">
        <v>176</v>
      </c>
      <c r="G80" s="29">
        <v>188</v>
      </c>
      <c r="H80" s="29"/>
      <c r="I80" s="29"/>
      <c r="J80" s="29"/>
      <c r="K80" s="32">
        <f t="shared" si="6"/>
        <v>543</v>
      </c>
      <c r="L80" s="32" t="s">
        <v>1286</v>
      </c>
      <c r="M80" s="32"/>
      <c r="N80" s="32">
        <f t="shared" si="7"/>
        <v>542.99260000000004</v>
      </c>
      <c r="O80" s="32">
        <f t="shared" si="8"/>
        <v>3</v>
      </c>
      <c r="P80" s="32">
        <f t="shared" ca="1" si="9"/>
        <v>0</v>
      </c>
      <c r="Q80" s="33" t="s">
        <v>37</v>
      </c>
      <c r="R80" s="55">
        <f t="shared" si="10"/>
        <v>0</v>
      </c>
      <c r="S80" s="34">
        <f t="shared" si="11"/>
        <v>543.20026000000007</v>
      </c>
      <c r="T80" s="29">
        <v>188</v>
      </c>
      <c r="U80" s="29">
        <v>179</v>
      </c>
      <c r="V80" s="29">
        <v>176</v>
      </c>
      <c r="W80" s="29"/>
      <c r="X80" s="29"/>
      <c r="Y80" s="29"/>
      <c r="AA80" s="35">
        <v>0</v>
      </c>
      <c r="AB80" s="35">
        <v>0</v>
      </c>
      <c r="AC80" s="35">
        <v>0</v>
      </c>
      <c r="AD80" s="35">
        <v>0</v>
      </c>
      <c r="AE80" s="36">
        <v>3</v>
      </c>
      <c r="AF80" s="37">
        <v>543.20086000000003</v>
      </c>
      <c r="AG80" s="38">
        <v>188</v>
      </c>
      <c r="AH80" s="32">
        <v>731</v>
      </c>
      <c r="AI80" s="38"/>
      <c r="AJ80" s="38"/>
      <c r="AK80" s="38"/>
      <c r="AL80" s="48"/>
    </row>
    <row r="81" spans="1:38" s="26" customFormat="1" ht="15">
      <c r="A81" s="1">
        <v>23</v>
      </c>
      <c r="B81" s="1">
        <v>22</v>
      </c>
      <c r="C81" s="58" t="s">
        <v>479</v>
      </c>
      <c r="D81" s="29" t="s">
        <v>36</v>
      </c>
      <c r="E81" s="29">
        <v>104</v>
      </c>
      <c r="F81" s="29">
        <v>122</v>
      </c>
      <c r="G81" s="29"/>
      <c r="H81" s="29">
        <v>130</v>
      </c>
      <c r="I81" s="29">
        <v>142</v>
      </c>
      <c r="J81" s="29"/>
      <c r="K81" s="32">
        <f t="shared" si="6"/>
        <v>498</v>
      </c>
      <c r="L81" s="32" t="s">
        <v>1286</v>
      </c>
      <c r="M81" s="32"/>
      <c r="N81" s="32">
        <f t="shared" si="7"/>
        <v>497.99250000000001</v>
      </c>
      <c r="O81" s="32">
        <f t="shared" si="8"/>
        <v>4</v>
      </c>
      <c r="P81" s="32">
        <f t="shared" ca="1" si="9"/>
        <v>0</v>
      </c>
      <c r="Q81" s="33" t="s">
        <v>37</v>
      </c>
      <c r="R81" s="55">
        <f t="shared" si="10"/>
        <v>0</v>
      </c>
      <c r="S81" s="34">
        <f t="shared" si="11"/>
        <v>498.14882399999999</v>
      </c>
      <c r="T81" s="29">
        <v>142</v>
      </c>
      <c r="U81" s="29">
        <v>130</v>
      </c>
      <c r="V81" s="29">
        <v>122</v>
      </c>
      <c r="W81" s="29">
        <v>104</v>
      </c>
      <c r="X81" s="29"/>
      <c r="Y81" s="29"/>
      <c r="AA81" s="35">
        <v>0</v>
      </c>
      <c r="AB81" s="35">
        <v>0</v>
      </c>
      <c r="AC81" s="35">
        <v>0</v>
      </c>
      <c r="AD81" s="35">
        <v>0</v>
      </c>
      <c r="AE81" s="36">
        <v>4</v>
      </c>
      <c r="AF81" s="37">
        <v>498.14942400000001</v>
      </c>
      <c r="AG81" s="38">
        <v>142</v>
      </c>
      <c r="AH81" s="32">
        <v>536</v>
      </c>
      <c r="AI81" s="38"/>
      <c r="AJ81" s="38"/>
      <c r="AK81" s="38"/>
      <c r="AL81" s="48"/>
    </row>
    <row r="82" spans="1:38" s="26" customFormat="1" ht="15">
      <c r="A82" s="1">
        <v>24</v>
      </c>
      <c r="B82" s="1">
        <v>23</v>
      </c>
      <c r="C82" s="58" t="s">
        <v>480</v>
      </c>
      <c r="D82" s="29" t="s">
        <v>437</v>
      </c>
      <c r="E82" s="29"/>
      <c r="F82" s="29">
        <v>141</v>
      </c>
      <c r="G82" s="29">
        <v>162</v>
      </c>
      <c r="H82" s="29">
        <v>153</v>
      </c>
      <c r="I82" s="29"/>
      <c r="J82" s="29"/>
      <c r="K82" s="32">
        <f t="shared" si="6"/>
        <v>456</v>
      </c>
      <c r="L82" s="32" t="s">
        <v>1286</v>
      </c>
      <c r="M82" s="32"/>
      <c r="N82" s="32">
        <f t="shared" si="7"/>
        <v>455.99239999999998</v>
      </c>
      <c r="O82" s="32">
        <f t="shared" si="8"/>
        <v>3</v>
      </c>
      <c r="P82" s="32">
        <f t="shared" ca="1" si="9"/>
        <v>0</v>
      </c>
      <c r="Q82" s="33" t="s">
        <v>37</v>
      </c>
      <c r="R82" s="34">
        <f t="shared" si="10"/>
        <v>0</v>
      </c>
      <c r="S82" s="34">
        <f t="shared" si="11"/>
        <v>456.17111</v>
      </c>
      <c r="T82" s="29">
        <v>162</v>
      </c>
      <c r="U82" s="29">
        <v>153</v>
      </c>
      <c r="V82" s="29">
        <v>141</v>
      </c>
      <c r="W82" s="29"/>
      <c r="X82" s="29"/>
      <c r="Y82" s="29"/>
      <c r="AA82" s="35">
        <v>0</v>
      </c>
      <c r="AB82" s="35">
        <v>0</v>
      </c>
      <c r="AC82" s="35">
        <v>0</v>
      </c>
      <c r="AD82" s="35">
        <v>0</v>
      </c>
      <c r="AE82" s="36">
        <v>3</v>
      </c>
      <c r="AF82" s="37">
        <v>456.17151000000001</v>
      </c>
      <c r="AG82" s="38">
        <v>162</v>
      </c>
      <c r="AH82" s="32">
        <v>618</v>
      </c>
      <c r="AI82" s="38"/>
      <c r="AJ82" s="38"/>
      <c r="AK82" s="38"/>
      <c r="AL82" s="48"/>
    </row>
    <row r="83" spans="1:38" s="26" customFormat="1" ht="15">
      <c r="A83" s="1">
        <v>25</v>
      </c>
      <c r="B83" s="1">
        <v>24</v>
      </c>
      <c r="C83" s="58" t="s">
        <v>481</v>
      </c>
      <c r="D83" s="29" t="s">
        <v>107</v>
      </c>
      <c r="E83" s="29">
        <v>147</v>
      </c>
      <c r="F83" s="29"/>
      <c r="G83" s="29"/>
      <c r="H83" s="29">
        <v>117</v>
      </c>
      <c r="I83" s="29">
        <v>166</v>
      </c>
      <c r="J83" s="29"/>
      <c r="K83" s="32">
        <f t="shared" si="6"/>
        <v>430</v>
      </c>
      <c r="L83" s="32" t="s">
        <v>1286</v>
      </c>
      <c r="M83" s="32"/>
      <c r="N83" s="32">
        <f t="shared" si="7"/>
        <v>429.9923</v>
      </c>
      <c r="O83" s="32">
        <f t="shared" si="8"/>
        <v>3</v>
      </c>
      <c r="P83" s="32">
        <f t="shared" ca="1" si="9"/>
        <v>0</v>
      </c>
      <c r="Q83" s="33" t="s">
        <v>37</v>
      </c>
      <c r="R83" s="55">
        <f t="shared" si="10"/>
        <v>0</v>
      </c>
      <c r="S83" s="34">
        <f t="shared" si="11"/>
        <v>430.17417</v>
      </c>
      <c r="T83" s="29">
        <v>166</v>
      </c>
      <c r="U83" s="29">
        <v>147</v>
      </c>
      <c r="V83" s="29">
        <v>117</v>
      </c>
      <c r="W83" s="29"/>
      <c r="X83" s="29"/>
      <c r="Y83" s="29"/>
      <c r="AA83" s="35">
        <v>0</v>
      </c>
      <c r="AB83" s="35">
        <v>0</v>
      </c>
      <c r="AC83" s="35">
        <v>0</v>
      </c>
      <c r="AD83" s="35">
        <v>0</v>
      </c>
      <c r="AE83" s="36">
        <v>3</v>
      </c>
      <c r="AF83" s="37">
        <v>430.17446999999999</v>
      </c>
      <c r="AG83" s="38">
        <v>166</v>
      </c>
      <c r="AH83" s="32">
        <v>596</v>
      </c>
      <c r="AI83" s="38"/>
      <c r="AJ83" s="38"/>
      <c r="AK83" s="38"/>
      <c r="AL83" s="48"/>
    </row>
    <row r="84" spans="1:38" s="26" customFormat="1" ht="15">
      <c r="A84" s="1">
        <v>26</v>
      </c>
      <c r="B84" s="1">
        <v>25</v>
      </c>
      <c r="C84" s="58" t="s">
        <v>482</v>
      </c>
      <c r="D84" s="29" t="s">
        <v>65</v>
      </c>
      <c r="E84" s="29">
        <v>203</v>
      </c>
      <c r="F84" s="29"/>
      <c r="G84" s="29"/>
      <c r="H84" s="29"/>
      <c r="I84" s="29">
        <v>205</v>
      </c>
      <c r="J84" s="29"/>
      <c r="K84" s="32">
        <f t="shared" si="6"/>
        <v>408</v>
      </c>
      <c r="L84" s="32" t="s">
        <v>1286</v>
      </c>
      <c r="M84" s="32"/>
      <c r="N84" s="32">
        <f t="shared" si="7"/>
        <v>407.99220000000003</v>
      </c>
      <c r="O84" s="32">
        <f t="shared" si="8"/>
        <v>2</v>
      </c>
      <c r="P84" s="32">
        <f t="shared" ca="1" si="9"/>
        <v>0</v>
      </c>
      <c r="Q84" s="33" t="s">
        <v>37</v>
      </c>
      <c r="R84" s="55">
        <f t="shared" si="10"/>
        <v>0</v>
      </c>
      <c r="S84" s="34">
        <f t="shared" si="11"/>
        <v>408.21750000000003</v>
      </c>
      <c r="T84" s="29">
        <v>205</v>
      </c>
      <c r="U84" s="29">
        <v>203</v>
      </c>
      <c r="V84" s="29"/>
      <c r="W84" s="29"/>
      <c r="X84" s="29"/>
      <c r="Y84" s="29"/>
      <c r="AA84" s="35">
        <v>0</v>
      </c>
      <c r="AB84" s="35">
        <v>0</v>
      </c>
      <c r="AC84" s="35">
        <v>0</v>
      </c>
      <c r="AD84" s="35">
        <v>0</v>
      </c>
      <c r="AE84" s="36">
        <v>2</v>
      </c>
      <c r="AF84" s="37">
        <v>408.21780000000001</v>
      </c>
      <c r="AG84" s="38">
        <v>205</v>
      </c>
      <c r="AH84" s="32">
        <v>613</v>
      </c>
      <c r="AI84" s="38"/>
      <c r="AJ84" s="38"/>
      <c r="AK84" s="38"/>
      <c r="AL84" s="48"/>
    </row>
    <row r="85" spans="1:38" s="26" customFormat="1" ht="15">
      <c r="A85" s="1">
        <v>27</v>
      </c>
      <c r="B85" s="1">
        <v>26</v>
      </c>
      <c r="C85" s="58" t="s">
        <v>348</v>
      </c>
      <c r="D85" s="29" t="s">
        <v>122</v>
      </c>
      <c r="E85" s="29">
        <v>75</v>
      </c>
      <c r="F85" s="29">
        <v>80</v>
      </c>
      <c r="G85" s="29">
        <v>94</v>
      </c>
      <c r="H85" s="29"/>
      <c r="I85" s="29"/>
      <c r="J85" s="29">
        <v>150</v>
      </c>
      <c r="K85" s="32">
        <f t="shared" si="6"/>
        <v>399</v>
      </c>
      <c r="L85" s="32" t="s">
        <v>1286</v>
      </c>
      <c r="M85" s="32"/>
      <c r="N85" s="32">
        <f t="shared" si="7"/>
        <v>398.99209999999999</v>
      </c>
      <c r="O85" s="32">
        <f t="shared" si="8"/>
        <v>4</v>
      </c>
      <c r="P85" s="32">
        <f t="shared" ca="1" si="9"/>
        <v>0</v>
      </c>
      <c r="Q85" s="33" t="s">
        <v>37</v>
      </c>
      <c r="R85" s="55">
        <f t="shared" si="10"/>
        <v>0</v>
      </c>
      <c r="S85" s="34">
        <f t="shared" si="11"/>
        <v>399.15237500000001</v>
      </c>
      <c r="T85" s="29">
        <v>150</v>
      </c>
      <c r="U85" s="29">
        <v>94</v>
      </c>
      <c r="V85" s="29">
        <v>80</v>
      </c>
      <c r="W85" s="29">
        <v>75</v>
      </c>
      <c r="X85" s="29"/>
      <c r="Y85" s="29"/>
      <c r="AA85" s="35">
        <v>0</v>
      </c>
      <c r="AB85" s="35">
        <v>0</v>
      </c>
      <c r="AC85" s="35">
        <v>0</v>
      </c>
      <c r="AD85" s="35">
        <v>0</v>
      </c>
      <c r="AE85" s="36">
        <v>3</v>
      </c>
      <c r="AF85" s="37">
        <v>249.09425000000002</v>
      </c>
      <c r="AG85" s="38">
        <v>94</v>
      </c>
      <c r="AH85" s="32">
        <v>343</v>
      </c>
      <c r="AI85" s="38"/>
      <c r="AJ85" s="38"/>
      <c r="AK85" s="38"/>
      <c r="AL85" s="48"/>
    </row>
    <row r="86" spans="1:38" s="26" customFormat="1" ht="15">
      <c r="A86" s="1">
        <v>28</v>
      </c>
      <c r="B86" s="1">
        <v>27</v>
      </c>
      <c r="C86" s="58" t="s">
        <v>483</v>
      </c>
      <c r="D86" s="29" t="s">
        <v>36</v>
      </c>
      <c r="E86" s="29"/>
      <c r="F86" s="29"/>
      <c r="G86" s="29"/>
      <c r="H86" s="29">
        <v>136</v>
      </c>
      <c r="I86" s="29">
        <v>201</v>
      </c>
      <c r="J86" s="29"/>
      <c r="K86" s="32">
        <f t="shared" si="6"/>
        <v>337</v>
      </c>
      <c r="L86" s="32" t="s">
        <v>1286</v>
      </c>
      <c r="M86" s="32"/>
      <c r="N86" s="32">
        <f t="shared" si="7"/>
        <v>336.99200000000002</v>
      </c>
      <c r="O86" s="32">
        <f t="shared" si="8"/>
        <v>2</v>
      </c>
      <c r="P86" s="32">
        <f t="shared" ca="1" si="9"/>
        <v>0</v>
      </c>
      <c r="Q86" s="33" t="s">
        <v>37</v>
      </c>
      <c r="R86" s="34">
        <f t="shared" si="10"/>
        <v>0</v>
      </c>
      <c r="S86" s="34">
        <f t="shared" si="11"/>
        <v>337.20660000000004</v>
      </c>
      <c r="T86" s="29">
        <v>201</v>
      </c>
      <c r="U86" s="29">
        <v>136</v>
      </c>
      <c r="V86" s="29"/>
      <c r="W86" s="29"/>
      <c r="X86" s="29"/>
      <c r="Y86" s="29"/>
      <c r="AA86" s="35">
        <v>0</v>
      </c>
      <c r="AB86" s="35">
        <v>0</v>
      </c>
      <c r="AC86" s="35">
        <v>0</v>
      </c>
      <c r="AD86" s="35">
        <v>0</v>
      </c>
      <c r="AE86" s="36">
        <v>2</v>
      </c>
      <c r="AF86" s="37">
        <v>337.20699999999999</v>
      </c>
      <c r="AG86" s="38">
        <v>201</v>
      </c>
      <c r="AH86" s="32">
        <v>538</v>
      </c>
      <c r="AI86" s="38"/>
      <c r="AJ86" s="38"/>
      <c r="AK86" s="38"/>
      <c r="AL86" s="48"/>
    </row>
    <row r="87" spans="1:38" s="26" customFormat="1" ht="15">
      <c r="A87" s="1">
        <v>29</v>
      </c>
      <c r="B87" s="1">
        <v>28</v>
      </c>
      <c r="C87" s="58" t="s">
        <v>484</v>
      </c>
      <c r="D87" s="29" t="s">
        <v>28</v>
      </c>
      <c r="E87" s="29"/>
      <c r="F87" s="29"/>
      <c r="G87" s="29">
        <v>174</v>
      </c>
      <c r="H87" s="29">
        <v>162</v>
      </c>
      <c r="I87" s="29"/>
      <c r="J87" s="29"/>
      <c r="K87" s="32">
        <f t="shared" si="6"/>
        <v>336</v>
      </c>
      <c r="L87" s="32" t="s">
        <v>1286</v>
      </c>
      <c r="M87" s="32"/>
      <c r="N87" s="32">
        <f t="shared" si="7"/>
        <v>335.99189999999999</v>
      </c>
      <c r="O87" s="32">
        <f t="shared" si="8"/>
        <v>2</v>
      </c>
      <c r="P87" s="32">
        <f t="shared" ca="1" si="9"/>
        <v>0</v>
      </c>
      <c r="Q87" s="33" t="s">
        <v>37</v>
      </c>
      <c r="R87" s="34">
        <f t="shared" si="10"/>
        <v>0</v>
      </c>
      <c r="S87" s="34">
        <f t="shared" si="11"/>
        <v>336.18209999999999</v>
      </c>
      <c r="T87" s="29">
        <v>174</v>
      </c>
      <c r="U87" s="29">
        <v>162</v>
      </c>
      <c r="V87" s="29"/>
      <c r="W87" s="29"/>
      <c r="X87" s="29"/>
      <c r="Y87" s="29"/>
      <c r="AA87" s="35">
        <v>0</v>
      </c>
      <c r="AB87" s="35">
        <v>0</v>
      </c>
      <c r="AC87" s="35">
        <v>0</v>
      </c>
      <c r="AD87" s="35">
        <v>0</v>
      </c>
      <c r="AE87" s="36">
        <v>2</v>
      </c>
      <c r="AF87" s="37">
        <v>336.1825</v>
      </c>
      <c r="AG87" s="38">
        <v>174</v>
      </c>
      <c r="AH87" s="32">
        <v>510</v>
      </c>
      <c r="AI87" s="38"/>
      <c r="AJ87" s="38"/>
      <c r="AK87" s="38"/>
      <c r="AL87" s="48"/>
    </row>
    <row r="88" spans="1:38" s="26" customFormat="1" ht="15">
      <c r="A88" s="1">
        <v>30</v>
      </c>
      <c r="B88" s="1">
        <v>29</v>
      </c>
      <c r="C88" s="58" t="s">
        <v>485</v>
      </c>
      <c r="D88" s="29" t="s">
        <v>47</v>
      </c>
      <c r="E88" s="29"/>
      <c r="F88" s="29"/>
      <c r="G88" s="29">
        <v>215</v>
      </c>
      <c r="H88" s="29">
        <v>73</v>
      </c>
      <c r="I88" s="29"/>
      <c r="J88" s="29"/>
      <c r="K88" s="32">
        <f t="shared" si="6"/>
        <v>288</v>
      </c>
      <c r="L88" s="32" t="s">
        <v>1286</v>
      </c>
      <c r="M88" s="32"/>
      <c r="N88" s="32">
        <f t="shared" si="7"/>
        <v>287.99180000000001</v>
      </c>
      <c r="O88" s="32">
        <f t="shared" si="8"/>
        <v>2</v>
      </c>
      <c r="P88" s="32">
        <f t="shared" ca="1" si="9"/>
        <v>0</v>
      </c>
      <c r="Q88" s="33" t="s">
        <v>37</v>
      </c>
      <c r="R88" s="34">
        <f t="shared" si="10"/>
        <v>0</v>
      </c>
      <c r="S88" s="34">
        <f t="shared" si="11"/>
        <v>288.21409999999997</v>
      </c>
      <c r="T88" s="29">
        <v>215</v>
      </c>
      <c r="U88" s="29">
        <v>73</v>
      </c>
      <c r="V88" s="29"/>
      <c r="W88" s="29"/>
      <c r="X88" s="29"/>
      <c r="Y88" s="29"/>
      <c r="AA88" s="35">
        <v>0</v>
      </c>
      <c r="AB88" s="35">
        <v>0</v>
      </c>
      <c r="AC88" s="35">
        <v>0</v>
      </c>
      <c r="AD88" s="35">
        <v>0</v>
      </c>
      <c r="AE88" s="36">
        <v>2</v>
      </c>
      <c r="AF88" s="37">
        <v>288.21449999999999</v>
      </c>
      <c r="AG88" s="38">
        <v>215</v>
      </c>
      <c r="AH88" s="32">
        <v>503</v>
      </c>
      <c r="AI88" s="38"/>
      <c r="AJ88" s="38"/>
      <c r="AK88" s="38"/>
      <c r="AL88" s="48"/>
    </row>
    <row r="89" spans="1:38" s="26" customFormat="1" ht="15">
      <c r="A89" s="1">
        <v>31</v>
      </c>
      <c r="B89" s="1">
        <v>30</v>
      </c>
      <c r="C89" s="58" t="s">
        <v>486</v>
      </c>
      <c r="D89" s="29" t="s">
        <v>240</v>
      </c>
      <c r="E89" s="29">
        <v>283</v>
      </c>
      <c r="F89" s="29"/>
      <c r="G89" s="29"/>
      <c r="H89" s="29"/>
      <c r="I89" s="29"/>
      <c r="J89" s="29"/>
      <c r="K89" s="32">
        <f t="shared" si="6"/>
        <v>283</v>
      </c>
      <c r="L89" s="32" t="s">
        <v>1286</v>
      </c>
      <c r="M89" s="32"/>
      <c r="N89" s="32">
        <f t="shared" si="7"/>
        <v>282.99169999999998</v>
      </c>
      <c r="O89" s="32">
        <f t="shared" si="8"/>
        <v>1</v>
      </c>
      <c r="P89" s="32">
        <f t="shared" ca="1" si="9"/>
        <v>0</v>
      </c>
      <c r="Q89" s="33" t="s">
        <v>37</v>
      </c>
      <c r="R89" s="55">
        <f t="shared" si="10"/>
        <v>0</v>
      </c>
      <c r="S89" s="34">
        <f t="shared" si="11"/>
        <v>283.2747</v>
      </c>
      <c r="T89" s="29">
        <v>283</v>
      </c>
      <c r="U89" s="29"/>
      <c r="V89" s="29"/>
      <c r="W89" s="29"/>
      <c r="X89" s="29"/>
      <c r="Y89" s="29"/>
      <c r="AA89" s="35">
        <v>0</v>
      </c>
      <c r="AB89" s="35">
        <v>0</v>
      </c>
      <c r="AC89" s="35">
        <v>0</v>
      </c>
      <c r="AD89" s="35">
        <v>0</v>
      </c>
      <c r="AE89" s="36">
        <v>1</v>
      </c>
      <c r="AF89" s="37">
        <v>283.27510000000001</v>
      </c>
      <c r="AG89" s="38">
        <v>283</v>
      </c>
      <c r="AH89" s="32">
        <v>566</v>
      </c>
      <c r="AI89" s="38"/>
      <c r="AJ89" s="38"/>
      <c r="AK89" s="38"/>
      <c r="AL89" s="48"/>
    </row>
    <row r="90" spans="1:38" s="26" customFormat="1" ht="15">
      <c r="A90" s="1">
        <v>32</v>
      </c>
      <c r="B90" s="1">
        <v>31</v>
      </c>
      <c r="C90" s="58" t="s">
        <v>487</v>
      </c>
      <c r="D90" s="29" t="s">
        <v>240</v>
      </c>
      <c r="E90" s="29"/>
      <c r="F90" s="29">
        <v>112</v>
      </c>
      <c r="G90" s="29">
        <v>163</v>
      </c>
      <c r="H90" s="29"/>
      <c r="I90" s="29"/>
      <c r="J90" s="29"/>
      <c r="K90" s="32">
        <f t="shared" si="6"/>
        <v>275</v>
      </c>
      <c r="L90" s="32" t="s">
        <v>1286</v>
      </c>
      <c r="M90" s="32"/>
      <c r="N90" s="32">
        <f t="shared" si="7"/>
        <v>274.99160000000001</v>
      </c>
      <c r="O90" s="32">
        <f t="shared" si="8"/>
        <v>2</v>
      </c>
      <c r="P90" s="32">
        <f t="shared" ca="1" si="9"/>
        <v>0</v>
      </c>
      <c r="Q90" s="33" t="s">
        <v>37</v>
      </c>
      <c r="R90" s="34">
        <f t="shared" si="10"/>
        <v>0</v>
      </c>
      <c r="S90" s="34">
        <f t="shared" si="11"/>
        <v>275.16579999999999</v>
      </c>
      <c r="T90" s="29">
        <v>163</v>
      </c>
      <c r="U90" s="29">
        <v>112</v>
      </c>
      <c r="V90" s="29"/>
      <c r="W90" s="29"/>
      <c r="X90" s="29"/>
      <c r="Y90" s="29"/>
      <c r="AA90" s="35">
        <v>0</v>
      </c>
      <c r="AB90" s="35">
        <v>0</v>
      </c>
      <c r="AC90" s="35">
        <v>0</v>
      </c>
      <c r="AD90" s="35">
        <v>0</v>
      </c>
      <c r="AE90" s="36">
        <v>2</v>
      </c>
      <c r="AF90" s="37">
        <v>275.1662</v>
      </c>
      <c r="AG90" s="38">
        <v>163</v>
      </c>
      <c r="AH90" s="32">
        <v>438</v>
      </c>
      <c r="AI90" s="38"/>
      <c r="AJ90" s="38"/>
      <c r="AK90" s="38"/>
      <c r="AL90" s="48"/>
    </row>
    <row r="91" spans="1:38" s="26" customFormat="1" ht="15">
      <c r="A91" s="1">
        <v>33</v>
      </c>
      <c r="B91" s="1">
        <v>32</v>
      </c>
      <c r="C91" s="58" t="s">
        <v>488</v>
      </c>
      <c r="D91" s="29" t="s">
        <v>65</v>
      </c>
      <c r="E91" s="29"/>
      <c r="F91" s="29"/>
      <c r="G91" s="29">
        <v>273</v>
      </c>
      <c r="H91" s="29"/>
      <c r="I91" s="29"/>
      <c r="J91" s="29"/>
      <c r="K91" s="32">
        <f t="shared" si="6"/>
        <v>273</v>
      </c>
      <c r="L91" s="32" t="s">
        <v>1286</v>
      </c>
      <c r="M91" s="32"/>
      <c r="N91" s="32">
        <f t="shared" si="7"/>
        <v>272.99149999999997</v>
      </c>
      <c r="O91" s="32">
        <f t="shared" si="8"/>
        <v>1</v>
      </c>
      <c r="P91" s="32">
        <f t="shared" ca="1" si="9"/>
        <v>0</v>
      </c>
      <c r="Q91" s="33" t="s">
        <v>37</v>
      </c>
      <c r="R91" s="34">
        <f t="shared" si="10"/>
        <v>0</v>
      </c>
      <c r="S91" s="34">
        <f t="shared" si="11"/>
        <v>273.2645</v>
      </c>
      <c r="T91" s="29">
        <v>273</v>
      </c>
      <c r="U91" s="29"/>
      <c r="V91" s="29"/>
      <c r="W91" s="29"/>
      <c r="X91" s="29"/>
      <c r="Y91" s="29"/>
      <c r="AA91" s="35">
        <v>0</v>
      </c>
      <c r="AB91" s="35">
        <v>0</v>
      </c>
      <c r="AC91" s="35">
        <v>0</v>
      </c>
      <c r="AD91" s="35">
        <v>0</v>
      </c>
      <c r="AE91" s="36">
        <v>1</v>
      </c>
      <c r="AF91" s="37">
        <v>273.26490000000001</v>
      </c>
      <c r="AG91" s="38">
        <v>273</v>
      </c>
      <c r="AH91" s="32">
        <v>546</v>
      </c>
      <c r="AI91" s="38"/>
      <c r="AJ91" s="38"/>
      <c r="AK91" s="38"/>
      <c r="AL91" s="48"/>
    </row>
    <row r="92" spans="1:38" s="26" customFormat="1" ht="15">
      <c r="A92" s="1">
        <v>34</v>
      </c>
      <c r="B92" s="1">
        <v>33</v>
      </c>
      <c r="C92" s="58" t="s">
        <v>489</v>
      </c>
      <c r="D92" s="29" t="s">
        <v>40</v>
      </c>
      <c r="E92" s="29">
        <v>265</v>
      </c>
      <c r="F92" s="29"/>
      <c r="G92" s="29"/>
      <c r="H92" s="29"/>
      <c r="I92" s="29"/>
      <c r="J92" s="29"/>
      <c r="K92" s="32">
        <f t="shared" si="6"/>
        <v>265</v>
      </c>
      <c r="L92" s="32" t="s">
        <v>1286</v>
      </c>
      <c r="M92" s="32"/>
      <c r="N92" s="32">
        <f t="shared" si="7"/>
        <v>264.9914</v>
      </c>
      <c r="O92" s="32">
        <f t="shared" si="8"/>
        <v>1</v>
      </c>
      <c r="P92" s="32">
        <f t="shared" ca="1" si="9"/>
        <v>0</v>
      </c>
      <c r="Q92" s="33" t="s">
        <v>37</v>
      </c>
      <c r="R92" s="55">
        <f t="shared" si="10"/>
        <v>0</v>
      </c>
      <c r="S92" s="34">
        <f t="shared" si="11"/>
        <v>265.25639999999999</v>
      </c>
      <c r="T92" s="29">
        <v>265</v>
      </c>
      <c r="U92" s="29"/>
      <c r="V92" s="29"/>
      <c r="W92" s="29"/>
      <c r="X92" s="29"/>
      <c r="Y92" s="29"/>
      <c r="AA92" s="35">
        <v>0</v>
      </c>
      <c r="AB92" s="35">
        <v>0</v>
      </c>
      <c r="AC92" s="35">
        <v>0</v>
      </c>
      <c r="AD92" s="35">
        <v>0</v>
      </c>
      <c r="AE92" s="36">
        <v>1</v>
      </c>
      <c r="AF92" s="37">
        <v>265.2568</v>
      </c>
      <c r="AG92" s="38">
        <v>265</v>
      </c>
      <c r="AH92" s="32">
        <v>530</v>
      </c>
      <c r="AI92" s="38"/>
      <c r="AJ92" s="38"/>
      <c r="AK92" s="38"/>
      <c r="AL92" s="48"/>
    </row>
    <row r="93" spans="1:38" s="26" customFormat="1" ht="15">
      <c r="A93" s="1">
        <v>35</v>
      </c>
      <c r="B93" s="1">
        <v>34</v>
      </c>
      <c r="C93" s="58" t="s">
        <v>490</v>
      </c>
      <c r="D93" s="29" t="s">
        <v>47</v>
      </c>
      <c r="E93" s="29">
        <v>258</v>
      </c>
      <c r="F93" s="29"/>
      <c r="G93" s="29"/>
      <c r="H93" s="29"/>
      <c r="I93" s="29"/>
      <c r="J93" s="29"/>
      <c r="K93" s="32">
        <f t="shared" si="6"/>
        <v>258</v>
      </c>
      <c r="L93" s="32" t="s">
        <v>1286</v>
      </c>
      <c r="M93" s="32"/>
      <c r="N93" s="32">
        <f t="shared" si="7"/>
        <v>257.99130000000002</v>
      </c>
      <c r="O93" s="32">
        <f t="shared" si="8"/>
        <v>1</v>
      </c>
      <c r="P93" s="32">
        <f t="shared" ca="1" si="9"/>
        <v>0</v>
      </c>
      <c r="Q93" s="33" t="s">
        <v>37</v>
      </c>
      <c r="R93" s="55">
        <f t="shared" si="10"/>
        <v>0</v>
      </c>
      <c r="S93" s="34">
        <f t="shared" si="11"/>
        <v>258.24930000000001</v>
      </c>
      <c r="T93" s="29">
        <v>258</v>
      </c>
      <c r="U93" s="29"/>
      <c r="V93" s="29"/>
      <c r="W93" s="29"/>
      <c r="X93" s="29"/>
      <c r="Y93" s="29"/>
      <c r="AA93" s="35">
        <v>0</v>
      </c>
      <c r="AB93" s="35">
        <v>0</v>
      </c>
      <c r="AC93" s="35">
        <v>0</v>
      </c>
      <c r="AD93" s="35">
        <v>0</v>
      </c>
      <c r="AE93" s="36">
        <v>1</v>
      </c>
      <c r="AF93" s="37">
        <v>258.24969999999996</v>
      </c>
      <c r="AG93" s="38">
        <v>258</v>
      </c>
      <c r="AH93" s="32">
        <v>516</v>
      </c>
      <c r="AI93" s="38"/>
      <c r="AJ93" s="38"/>
      <c r="AK93" s="38"/>
      <c r="AL93" s="48"/>
    </row>
    <row r="94" spans="1:38" s="26" customFormat="1" ht="15">
      <c r="A94" s="1">
        <v>36</v>
      </c>
      <c r="B94" s="1">
        <v>35</v>
      </c>
      <c r="C94" s="58" t="s">
        <v>491</v>
      </c>
      <c r="D94" s="29" t="s">
        <v>24</v>
      </c>
      <c r="E94" s="29"/>
      <c r="F94" s="29"/>
      <c r="G94" s="29"/>
      <c r="H94" s="29">
        <v>252</v>
      </c>
      <c r="I94" s="29"/>
      <c r="J94" s="29"/>
      <c r="K94" s="32">
        <f t="shared" si="6"/>
        <v>252</v>
      </c>
      <c r="L94" s="32" t="s">
        <v>1286</v>
      </c>
      <c r="M94" s="32"/>
      <c r="N94" s="32">
        <f t="shared" si="7"/>
        <v>251.99119999999999</v>
      </c>
      <c r="O94" s="32">
        <f t="shared" si="8"/>
        <v>1</v>
      </c>
      <c r="P94" s="32">
        <f t="shared" ca="1" si="9"/>
        <v>0</v>
      </c>
      <c r="Q94" s="33" t="s">
        <v>37</v>
      </c>
      <c r="R94" s="34">
        <f t="shared" si="10"/>
        <v>0</v>
      </c>
      <c r="S94" s="34">
        <f t="shared" si="11"/>
        <v>252.2432</v>
      </c>
      <c r="T94" s="29">
        <v>252</v>
      </c>
      <c r="U94" s="29"/>
      <c r="V94" s="29"/>
      <c r="W94" s="29"/>
      <c r="X94" s="29"/>
      <c r="Y94" s="29"/>
      <c r="AA94" s="35">
        <v>0</v>
      </c>
      <c r="AB94" s="35">
        <v>0</v>
      </c>
      <c r="AC94" s="35">
        <v>0</v>
      </c>
      <c r="AD94" s="35">
        <v>0</v>
      </c>
      <c r="AE94" s="36">
        <v>1</v>
      </c>
      <c r="AF94" s="37">
        <v>252.24360000000001</v>
      </c>
      <c r="AG94" s="38">
        <v>252</v>
      </c>
      <c r="AH94" s="32">
        <v>504</v>
      </c>
      <c r="AI94" s="38"/>
      <c r="AJ94" s="38"/>
      <c r="AK94" s="38"/>
      <c r="AL94" s="48"/>
    </row>
    <row r="95" spans="1:38" s="26" customFormat="1" ht="15">
      <c r="A95" s="1">
        <v>37</v>
      </c>
      <c r="B95" s="1">
        <v>36</v>
      </c>
      <c r="C95" s="58" t="s">
        <v>162</v>
      </c>
      <c r="D95" s="29" t="s">
        <v>47</v>
      </c>
      <c r="E95" s="29"/>
      <c r="F95" s="29"/>
      <c r="G95" s="29"/>
      <c r="H95" s="29"/>
      <c r="I95" s="29"/>
      <c r="J95" s="29">
        <v>244</v>
      </c>
      <c r="K95" s="32">
        <f t="shared" si="6"/>
        <v>244</v>
      </c>
      <c r="L95" s="32" t="s">
        <v>1286</v>
      </c>
      <c r="M95" s="32"/>
      <c r="N95" s="32">
        <f t="shared" si="7"/>
        <v>243.99109999999999</v>
      </c>
      <c r="O95" s="32">
        <f t="shared" si="8"/>
        <v>1</v>
      </c>
      <c r="P95" s="32" t="str">
        <f t="shared" ca="1" si="9"/>
        <v>Y</v>
      </c>
      <c r="Q95" s="33" t="s">
        <v>37</v>
      </c>
      <c r="R95" s="34">
        <f t="shared" si="10"/>
        <v>0</v>
      </c>
      <c r="S95" s="34">
        <f t="shared" si="11"/>
        <v>244.23509999999999</v>
      </c>
      <c r="T95" s="29">
        <v>244</v>
      </c>
      <c r="U95" s="29"/>
      <c r="V95" s="29"/>
      <c r="W95" s="29"/>
      <c r="X95" s="29"/>
      <c r="Y95" s="29"/>
      <c r="AA95" s="35"/>
      <c r="AB95" s="35"/>
      <c r="AC95" s="35"/>
      <c r="AD95" s="35"/>
      <c r="AE95" s="36"/>
      <c r="AF95" s="37"/>
      <c r="AG95" s="38"/>
      <c r="AH95" s="32"/>
      <c r="AI95" s="38"/>
      <c r="AJ95" s="38"/>
      <c r="AK95" s="38"/>
      <c r="AL95" s="48"/>
    </row>
    <row r="96" spans="1:38" s="26" customFormat="1" ht="15">
      <c r="A96" s="1">
        <v>38</v>
      </c>
      <c r="B96" s="1">
        <v>37</v>
      </c>
      <c r="C96" s="58" t="s">
        <v>492</v>
      </c>
      <c r="D96" s="29" t="s">
        <v>107</v>
      </c>
      <c r="E96" s="29"/>
      <c r="F96" s="29"/>
      <c r="G96" s="29"/>
      <c r="H96" s="29">
        <v>230</v>
      </c>
      <c r="I96" s="29"/>
      <c r="J96" s="29"/>
      <c r="K96" s="32">
        <f t="shared" si="6"/>
        <v>230</v>
      </c>
      <c r="L96" s="32" t="s">
        <v>1286</v>
      </c>
      <c r="M96" s="32"/>
      <c r="N96" s="32">
        <f t="shared" si="7"/>
        <v>229.99100000000001</v>
      </c>
      <c r="O96" s="32">
        <f t="shared" si="8"/>
        <v>1</v>
      </c>
      <c r="P96" s="32">
        <f t="shared" ca="1" si="9"/>
        <v>0</v>
      </c>
      <c r="Q96" s="33" t="s">
        <v>37</v>
      </c>
      <c r="R96" s="34">
        <f t="shared" si="10"/>
        <v>0</v>
      </c>
      <c r="S96" s="34">
        <f t="shared" si="11"/>
        <v>230.221</v>
      </c>
      <c r="T96" s="29">
        <v>230</v>
      </c>
      <c r="U96" s="29"/>
      <c r="V96" s="29"/>
      <c r="W96" s="29"/>
      <c r="X96" s="29"/>
      <c r="Y96" s="29"/>
      <c r="AA96" s="35">
        <v>0</v>
      </c>
      <c r="AB96" s="35">
        <v>0</v>
      </c>
      <c r="AC96" s="35">
        <v>0</v>
      </c>
      <c r="AD96" s="35">
        <v>0</v>
      </c>
      <c r="AE96" s="36">
        <v>1</v>
      </c>
      <c r="AF96" s="37">
        <v>230.22139999999999</v>
      </c>
      <c r="AG96" s="38">
        <v>230</v>
      </c>
      <c r="AH96" s="32">
        <v>460</v>
      </c>
      <c r="AI96" s="38"/>
      <c r="AJ96" s="38"/>
      <c r="AK96" s="38"/>
      <c r="AL96" s="48"/>
    </row>
    <row r="97" spans="1:38" s="26" customFormat="1" ht="15">
      <c r="A97" s="1">
        <v>39</v>
      </c>
      <c r="B97" s="1">
        <v>38</v>
      </c>
      <c r="C97" s="58" t="s">
        <v>493</v>
      </c>
      <c r="D97" s="29" t="s">
        <v>28</v>
      </c>
      <c r="E97" s="29"/>
      <c r="F97" s="29"/>
      <c r="G97" s="29">
        <v>224</v>
      </c>
      <c r="H97" s="29"/>
      <c r="I97" s="29"/>
      <c r="J97" s="29"/>
      <c r="K97" s="32">
        <f t="shared" si="6"/>
        <v>224</v>
      </c>
      <c r="L97" s="32" t="s">
        <v>1286</v>
      </c>
      <c r="M97" s="32"/>
      <c r="N97" s="32">
        <f t="shared" si="7"/>
        <v>223.99090000000001</v>
      </c>
      <c r="O97" s="32">
        <f t="shared" si="8"/>
        <v>1</v>
      </c>
      <c r="P97" s="32">
        <f t="shared" ca="1" si="9"/>
        <v>0</v>
      </c>
      <c r="Q97" s="33" t="s">
        <v>37</v>
      </c>
      <c r="R97" s="34">
        <f t="shared" si="10"/>
        <v>0</v>
      </c>
      <c r="S97" s="34">
        <f t="shared" si="11"/>
        <v>224.2149</v>
      </c>
      <c r="T97" s="29">
        <v>224</v>
      </c>
      <c r="U97" s="29"/>
      <c r="V97" s="29"/>
      <c r="W97" s="29"/>
      <c r="X97" s="29"/>
      <c r="Y97" s="29"/>
      <c r="AA97" s="35">
        <v>0</v>
      </c>
      <c r="AB97" s="35">
        <v>0</v>
      </c>
      <c r="AC97" s="35">
        <v>0</v>
      </c>
      <c r="AD97" s="35">
        <v>0</v>
      </c>
      <c r="AE97" s="36">
        <v>1</v>
      </c>
      <c r="AF97" s="37">
        <v>224.21529999999998</v>
      </c>
      <c r="AG97" s="38">
        <v>224</v>
      </c>
      <c r="AH97" s="32">
        <v>448</v>
      </c>
      <c r="AI97" s="38"/>
      <c r="AJ97" s="38"/>
      <c r="AK97" s="38"/>
      <c r="AL97" s="48"/>
    </row>
    <row r="98" spans="1:38" s="26" customFormat="1" ht="15">
      <c r="A98" s="1">
        <v>40</v>
      </c>
      <c r="B98" s="1">
        <v>39</v>
      </c>
      <c r="C98" s="58" t="s">
        <v>494</v>
      </c>
      <c r="D98" s="29" t="s">
        <v>47</v>
      </c>
      <c r="E98" s="29"/>
      <c r="F98" s="29"/>
      <c r="G98" s="29">
        <v>223</v>
      </c>
      <c r="H98" s="29"/>
      <c r="I98" s="29"/>
      <c r="J98" s="29"/>
      <c r="K98" s="32">
        <f t="shared" si="6"/>
        <v>223</v>
      </c>
      <c r="L98" s="32" t="s">
        <v>1286</v>
      </c>
      <c r="M98" s="32"/>
      <c r="N98" s="32">
        <f t="shared" si="7"/>
        <v>222.99080000000001</v>
      </c>
      <c r="O98" s="32">
        <f t="shared" si="8"/>
        <v>1</v>
      </c>
      <c r="P98" s="32">
        <f t="shared" ca="1" si="9"/>
        <v>0</v>
      </c>
      <c r="Q98" s="33" t="s">
        <v>37</v>
      </c>
      <c r="R98" s="34">
        <f t="shared" si="10"/>
        <v>0</v>
      </c>
      <c r="S98" s="34">
        <f t="shared" si="11"/>
        <v>223.21380000000002</v>
      </c>
      <c r="T98" s="29">
        <v>223</v>
      </c>
      <c r="U98" s="29"/>
      <c r="V98" s="29"/>
      <c r="W98" s="29"/>
      <c r="X98" s="29"/>
      <c r="Y98" s="29"/>
      <c r="AA98" s="35">
        <v>0</v>
      </c>
      <c r="AB98" s="35">
        <v>0</v>
      </c>
      <c r="AC98" s="35">
        <v>0</v>
      </c>
      <c r="AD98" s="35">
        <v>0</v>
      </c>
      <c r="AE98" s="36">
        <v>1</v>
      </c>
      <c r="AF98" s="37">
        <v>223.21420000000001</v>
      </c>
      <c r="AG98" s="38">
        <v>223</v>
      </c>
      <c r="AH98" s="32">
        <v>446</v>
      </c>
      <c r="AI98" s="38"/>
      <c r="AJ98" s="38"/>
      <c r="AK98" s="38"/>
      <c r="AL98" s="48"/>
    </row>
    <row r="99" spans="1:38" s="26" customFormat="1" ht="15">
      <c r="A99" s="1">
        <v>41</v>
      </c>
      <c r="B99" s="1">
        <v>40</v>
      </c>
      <c r="C99" s="58" t="s">
        <v>495</v>
      </c>
      <c r="D99" s="29" t="s">
        <v>74</v>
      </c>
      <c r="E99" s="29">
        <v>217</v>
      </c>
      <c r="F99" s="29"/>
      <c r="G99" s="29"/>
      <c r="H99" s="29"/>
      <c r="I99" s="29"/>
      <c r="J99" s="29"/>
      <c r="K99" s="32">
        <f t="shared" si="6"/>
        <v>217</v>
      </c>
      <c r="L99" s="32" t="s">
        <v>1286</v>
      </c>
      <c r="M99" s="32"/>
      <c r="N99" s="32">
        <f t="shared" si="7"/>
        <v>216.9907</v>
      </c>
      <c r="O99" s="32">
        <f t="shared" si="8"/>
        <v>1</v>
      </c>
      <c r="P99" s="32">
        <f t="shared" ca="1" si="9"/>
        <v>0</v>
      </c>
      <c r="Q99" s="33" t="s">
        <v>37</v>
      </c>
      <c r="R99" s="55">
        <f t="shared" si="10"/>
        <v>0</v>
      </c>
      <c r="S99" s="34">
        <f t="shared" si="11"/>
        <v>217.20770000000002</v>
      </c>
      <c r="T99" s="29">
        <v>217</v>
      </c>
      <c r="U99" s="29"/>
      <c r="V99" s="29"/>
      <c r="W99" s="29"/>
      <c r="X99" s="29"/>
      <c r="Y99" s="29"/>
      <c r="AA99" s="35">
        <v>0</v>
      </c>
      <c r="AB99" s="35">
        <v>0</v>
      </c>
      <c r="AC99" s="35">
        <v>0</v>
      </c>
      <c r="AD99" s="35">
        <v>0</v>
      </c>
      <c r="AE99" s="36">
        <v>1</v>
      </c>
      <c r="AF99" s="37">
        <v>217.2081</v>
      </c>
      <c r="AG99" s="38">
        <v>217</v>
      </c>
      <c r="AH99" s="32">
        <v>434</v>
      </c>
      <c r="AI99" s="38"/>
      <c r="AJ99" s="38"/>
      <c r="AK99" s="38"/>
      <c r="AL99" s="48"/>
    </row>
    <row r="100" spans="1:38" s="26" customFormat="1" ht="15">
      <c r="A100" s="1">
        <v>42</v>
      </c>
      <c r="B100" s="1">
        <v>41</v>
      </c>
      <c r="C100" s="58" t="s">
        <v>496</v>
      </c>
      <c r="D100" s="29" t="s">
        <v>50</v>
      </c>
      <c r="E100" s="29"/>
      <c r="F100" s="29">
        <v>206</v>
      </c>
      <c r="G100" s="29"/>
      <c r="H100" s="29"/>
      <c r="I100" s="29"/>
      <c r="J100" s="29"/>
      <c r="K100" s="32">
        <f t="shared" si="6"/>
        <v>206</v>
      </c>
      <c r="L100" s="32" t="s">
        <v>1286</v>
      </c>
      <c r="M100" s="32"/>
      <c r="N100" s="32">
        <f t="shared" si="7"/>
        <v>205.9906</v>
      </c>
      <c r="O100" s="32">
        <f t="shared" si="8"/>
        <v>1</v>
      </c>
      <c r="P100" s="32">
        <f t="shared" ca="1" si="9"/>
        <v>0</v>
      </c>
      <c r="Q100" s="33" t="s">
        <v>37</v>
      </c>
      <c r="R100" s="34">
        <f t="shared" si="10"/>
        <v>0</v>
      </c>
      <c r="S100" s="34">
        <f t="shared" si="11"/>
        <v>206.19659999999999</v>
      </c>
      <c r="T100" s="29">
        <v>206</v>
      </c>
      <c r="U100" s="29"/>
      <c r="V100" s="29"/>
      <c r="W100" s="29"/>
      <c r="X100" s="29"/>
      <c r="Y100" s="29"/>
      <c r="AA100" s="35">
        <v>0</v>
      </c>
      <c r="AB100" s="35" t="e">
        <v>#N/A</v>
      </c>
      <c r="AC100" s="35" t="e">
        <v>#N/A</v>
      </c>
      <c r="AD100" s="35" t="e">
        <v>#N/A</v>
      </c>
      <c r="AE100" s="36">
        <v>1</v>
      </c>
      <c r="AF100" s="37">
        <v>206.197</v>
      </c>
      <c r="AG100" s="38">
        <v>206</v>
      </c>
      <c r="AH100" s="32">
        <v>412</v>
      </c>
      <c r="AI100" s="38"/>
      <c r="AJ100" s="38"/>
      <c r="AK100" s="38"/>
      <c r="AL100" s="48"/>
    </row>
    <row r="101" spans="1:38" s="26" customFormat="1" ht="15">
      <c r="A101" s="1">
        <v>43</v>
      </c>
      <c r="B101" s="1">
        <v>42</v>
      </c>
      <c r="C101" s="58" t="s">
        <v>497</v>
      </c>
      <c r="D101" s="29" t="s">
        <v>217</v>
      </c>
      <c r="E101" s="29"/>
      <c r="F101" s="29"/>
      <c r="G101" s="29"/>
      <c r="H101" s="29">
        <v>203</v>
      </c>
      <c r="I101" s="29"/>
      <c r="J101" s="29"/>
      <c r="K101" s="32">
        <f t="shared" si="6"/>
        <v>203</v>
      </c>
      <c r="L101" s="32" t="s">
        <v>1286</v>
      </c>
      <c r="M101" s="32"/>
      <c r="N101" s="32">
        <f t="shared" si="7"/>
        <v>202.9905</v>
      </c>
      <c r="O101" s="32">
        <f t="shared" si="8"/>
        <v>1</v>
      </c>
      <c r="P101" s="32">
        <f t="shared" ca="1" si="9"/>
        <v>0</v>
      </c>
      <c r="Q101" s="33" t="s">
        <v>37</v>
      </c>
      <c r="R101" s="34">
        <f t="shared" si="10"/>
        <v>0</v>
      </c>
      <c r="S101" s="34">
        <f t="shared" si="11"/>
        <v>203.1935</v>
      </c>
      <c r="T101" s="29">
        <v>203</v>
      </c>
      <c r="U101" s="29"/>
      <c r="V101" s="29"/>
      <c r="W101" s="29"/>
      <c r="X101" s="29"/>
      <c r="Y101" s="29"/>
      <c r="AA101" s="35">
        <v>0</v>
      </c>
      <c r="AB101" s="35">
        <v>0</v>
      </c>
      <c r="AC101" s="35">
        <v>0</v>
      </c>
      <c r="AD101" s="35">
        <v>0</v>
      </c>
      <c r="AE101" s="36">
        <v>1</v>
      </c>
      <c r="AF101" s="37">
        <v>203.19390000000001</v>
      </c>
      <c r="AG101" s="38">
        <v>203</v>
      </c>
      <c r="AH101" s="32">
        <v>406</v>
      </c>
      <c r="AI101" s="38"/>
      <c r="AJ101" s="38"/>
      <c r="AK101" s="38"/>
      <c r="AL101" s="48"/>
    </row>
    <row r="102" spans="1:38" s="26" customFormat="1" ht="15">
      <c r="A102" s="1">
        <v>44</v>
      </c>
      <c r="B102" s="1">
        <v>43</v>
      </c>
      <c r="C102" s="58" t="s">
        <v>498</v>
      </c>
      <c r="D102" s="29" t="s">
        <v>40</v>
      </c>
      <c r="E102" s="29">
        <v>160</v>
      </c>
      <c r="F102" s="29"/>
      <c r="G102" s="29"/>
      <c r="H102" s="29"/>
      <c r="I102" s="29"/>
      <c r="J102" s="29"/>
      <c r="K102" s="32">
        <f t="shared" si="6"/>
        <v>160</v>
      </c>
      <c r="L102" s="32" t="s">
        <v>1286</v>
      </c>
      <c r="M102" s="32"/>
      <c r="N102" s="32">
        <f t="shared" si="7"/>
        <v>159.99039999999999</v>
      </c>
      <c r="O102" s="32">
        <f t="shared" si="8"/>
        <v>1</v>
      </c>
      <c r="P102" s="32">
        <f t="shared" ca="1" si="9"/>
        <v>0</v>
      </c>
      <c r="Q102" s="33" t="s">
        <v>37</v>
      </c>
      <c r="R102" s="55">
        <f t="shared" si="10"/>
        <v>0</v>
      </c>
      <c r="S102" s="34">
        <f t="shared" si="11"/>
        <v>160.15039999999999</v>
      </c>
      <c r="T102" s="29">
        <v>160</v>
      </c>
      <c r="U102" s="29"/>
      <c r="V102" s="29"/>
      <c r="W102" s="29"/>
      <c r="X102" s="29"/>
      <c r="Y102" s="29"/>
      <c r="AA102" s="35">
        <v>0</v>
      </c>
      <c r="AB102" s="35">
        <v>0</v>
      </c>
      <c r="AC102" s="35">
        <v>0</v>
      </c>
      <c r="AD102" s="35">
        <v>0</v>
      </c>
      <c r="AE102" s="36">
        <v>1</v>
      </c>
      <c r="AF102" s="37">
        <v>160.1508</v>
      </c>
      <c r="AG102" s="38">
        <v>160</v>
      </c>
      <c r="AH102" s="32">
        <v>320</v>
      </c>
      <c r="AI102" s="38"/>
      <c r="AJ102" s="38"/>
      <c r="AK102" s="38"/>
      <c r="AL102" s="48"/>
    </row>
    <row r="103" spans="1:38" s="26" customFormat="1" ht="15">
      <c r="A103" s="1">
        <v>45</v>
      </c>
      <c r="B103" s="1">
        <v>44</v>
      </c>
      <c r="C103" s="58" t="s">
        <v>499</v>
      </c>
      <c r="D103" s="29" t="s">
        <v>107</v>
      </c>
      <c r="E103" s="29">
        <v>152</v>
      </c>
      <c r="F103" s="29"/>
      <c r="G103" s="29"/>
      <c r="H103" s="29"/>
      <c r="I103" s="29"/>
      <c r="J103" s="29"/>
      <c r="K103" s="32">
        <f t="shared" si="6"/>
        <v>152</v>
      </c>
      <c r="L103" s="32" t="s">
        <v>1286</v>
      </c>
      <c r="M103" s="32"/>
      <c r="N103" s="32">
        <f t="shared" si="7"/>
        <v>151.99029999999999</v>
      </c>
      <c r="O103" s="32">
        <f t="shared" si="8"/>
        <v>1</v>
      </c>
      <c r="P103" s="32">
        <f t="shared" ca="1" si="9"/>
        <v>0</v>
      </c>
      <c r="Q103" s="33" t="s">
        <v>37</v>
      </c>
      <c r="R103" s="55">
        <f t="shared" si="10"/>
        <v>0</v>
      </c>
      <c r="S103" s="34">
        <f t="shared" si="11"/>
        <v>152.14229999999998</v>
      </c>
      <c r="T103" s="29">
        <v>152</v>
      </c>
      <c r="U103" s="29"/>
      <c r="V103" s="29"/>
      <c r="W103" s="29"/>
      <c r="X103" s="29"/>
      <c r="Y103" s="29"/>
      <c r="AA103" s="35">
        <v>0</v>
      </c>
      <c r="AB103" s="35">
        <v>0</v>
      </c>
      <c r="AC103" s="35">
        <v>0</v>
      </c>
      <c r="AD103" s="35">
        <v>0</v>
      </c>
      <c r="AE103" s="36">
        <v>1</v>
      </c>
      <c r="AF103" s="37">
        <v>152.14269999999999</v>
      </c>
      <c r="AG103" s="38">
        <v>152</v>
      </c>
      <c r="AH103" s="32">
        <v>304</v>
      </c>
      <c r="AI103" s="38"/>
      <c r="AJ103" s="38"/>
      <c r="AK103" s="38"/>
      <c r="AL103" s="48"/>
    </row>
    <row r="104" spans="1:38" s="26" customFormat="1" ht="15">
      <c r="A104" s="1">
        <v>46</v>
      </c>
      <c r="B104" s="1">
        <v>45</v>
      </c>
      <c r="C104" s="58" t="s">
        <v>500</v>
      </c>
      <c r="D104" s="29" t="s">
        <v>74</v>
      </c>
      <c r="E104" s="29"/>
      <c r="F104" s="29">
        <v>125</v>
      </c>
      <c r="G104" s="29"/>
      <c r="H104" s="29"/>
      <c r="I104" s="29"/>
      <c r="J104" s="29"/>
      <c r="K104" s="32">
        <f t="shared" si="6"/>
        <v>125</v>
      </c>
      <c r="L104" s="32" t="s">
        <v>1286</v>
      </c>
      <c r="M104" s="32"/>
      <c r="N104" s="32">
        <f t="shared" si="7"/>
        <v>124.9902</v>
      </c>
      <c r="O104" s="32">
        <f t="shared" si="8"/>
        <v>1</v>
      </c>
      <c r="P104" s="32">
        <f t="shared" ca="1" si="9"/>
        <v>0</v>
      </c>
      <c r="Q104" s="33" t="s">
        <v>37</v>
      </c>
      <c r="R104" s="34">
        <f t="shared" si="10"/>
        <v>0</v>
      </c>
      <c r="S104" s="34">
        <f t="shared" si="11"/>
        <v>125.1152</v>
      </c>
      <c r="T104" s="29">
        <v>125</v>
      </c>
      <c r="U104" s="29"/>
      <c r="V104" s="29"/>
      <c r="W104" s="29"/>
      <c r="X104" s="29"/>
      <c r="Y104" s="29"/>
      <c r="AA104" s="35">
        <v>0</v>
      </c>
      <c r="AB104" s="35">
        <v>0</v>
      </c>
      <c r="AC104" s="35">
        <v>0</v>
      </c>
      <c r="AD104" s="35">
        <v>0</v>
      </c>
      <c r="AE104" s="36">
        <v>1</v>
      </c>
      <c r="AF104" s="37">
        <v>125.1156</v>
      </c>
      <c r="AG104" s="38">
        <v>125</v>
      </c>
      <c r="AH104" s="32">
        <v>250</v>
      </c>
      <c r="AI104" s="38"/>
      <c r="AJ104" s="38"/>
      <c r="AK104" s="38"/>
      <c r="AL104" s="48"/>
    </row>
    <row r="105" spans="1:38" s="26" customFormat="1" ht="15">
      <c r="A105" s="1">
        <v>47</v>
      </c>
      <c r="B105" s="1">
        <v>46</v>
      </c>
      <c r="C105" s="58" t="s">
        <v>501</v>
      </c>
      <c r="D105" s="29" t="s">
        <v>28</v>
      </c>
      <c r="E105" s="29"/>
      <c r="F105" s="29"/>
      <c r="G105" s="29"/>
      <c r="H105" s="29">
        <v>116</v>
      </c>
      <c r="I105" s="29"/>
      <c r="J105" s="29"/>
      <c r="K105" s="32">
        <f t="shared" si="6"/>
        <v>116</v>
      </c>
      <c r="L105" s="32" t="s">
        <v>1286</v>
      </c>
      <c r="M105" s="32"/>
      <c r="N105" s="32">
        <f t="shared" si="7"/>
        <v>115.9901</v>
      </c>
      <c r="O105" s="32">
        <f t="shared" si="8"/>
        <v>1</v>
      </c>
      <c r="P105" s="32">
        <f t="shared" ca="1" si="9"/>
        <v>0</v>
      </c>
      <c r="Q105" s="33" t="s">
        <v>37</v>
      </c>
      <c r="R105" s="34">
        <f t="shared" si="10"/>
        <v>0</v>
      </c>
      <c r="S105" s="34">
        <f t="shared" si="11"/>
        <v>116.1061</v>
      </c>
      <c r="T105" s="29">
        <v>116</v>
      </c>
      <c r="U105" s="29"/>
      <c r="V105" s="29"/>
      <c r="W105" s="29"/>
      <c r="X105" s="29"/>
      <c r="Y105" s="29"/>
      <c r="AA105" s="35">
        <v>0</v>
      </c>
      <c r="AB105" s="35">
        <v>0</v>
      </c>
      <c r="AC105" s="35">
        <v>0</v>
      </c>
      <c r="AD105" s="35">
        <v>0</v>
      </c>
      <c r="AE105" s="36">
        <v>1</v>
      </c>
      <c r="AF105" s="37">
        <v>116.1065</v>
      </c>
      <c r="AG105" s="38">
        <v>116</v>
      </c>
      <c r="AH105" s="32">
        <v>232</v>
      </c>
      <c r="AI105" s="38"/>
      <c r="AJ105" s="38"/>
      <c r="AK105" s="38"/>
      <c r="AL105" s="48"/>
    </row>
    <row r="106" spans="1:38" s="26" customFormat="1" ht="15">
      <c r="A106" s="1">
        <v>48</v>
      </c>
      <c r="B106" s="1">
        <v>47</v>
      </c>
      <c r="C106" s="58" t="s">
        <v>502</v>
      </c>
      <c r="D106" s="29" t="s">
        <v>77</v>
      </c>
      <c r="E106" s="29"/>
      <c r="F106" s="29"/>
      <c r="G106" s="29"/>
      <c r="H106" s="29">
        <v>107</v>
      </c>
      <c r="I106" s="29"/>
      <c r="J106" s="29"/>
      <c r="K106" s="32">
        <f t="shared" si="6"/>
        <v>107</v>
      </c>
      <c r="L106" s="32" t="s">
        <v>1286</v>
      </c>
      <c r="M106" s="32"/>
      <c r="N106" s="32">
        <f t="shared" si="7"/>
        <v>106.99</v>
      </c>
      <c r="O106" s="32">
        <f t="shared" si="8"/>
        <v>1</v>
      </c>
      <c r="P106" s="32">
        <f t="shared" ca="1" si="9"/>
        <v>0</v>
      </c>
      <c r="Q106" s="33" t="s">
        <v>37</v>
      </c>
      <c r="R106" s="34">
        <f t="shared" si="10"/>
        <v>0</v>
      </c>
      <c r="S106" s="34">
        <f t="shared" si="11"/>
        <v>107.09699999999999</v>
      </c>
      <c r="T106" s="29">
        <v>107</v>
      </c>
      <c r="U106" s="29"/>
      <c r="V106" s="29"/>
      <c r="W106" s="29"/>
      <c r="X106" s="29"/>
      <c r="Y106" s="29"/>
      <c r="AA106" s="35">
        <v>0</v>
      </c>
      <c r="AB106" s="35">
        <v>0</v>
      </c>
      <c r="AC106" s="35">
        <v>0</v>
      </c>
      <c r="AD106" s="35">
        <v>0</v>
      </c>
      <c r="AE106" s="36">
        <v>1</v>
      </c>
      <c r="AF106" s="37">
        <v>107.09739999999999</v>
      </c>
      <c r="AG106" s="38">
        <v>107</v>
      </c>
      <c r="AH106" s="32">
        <v>214</v>
      </c>
      <c r="AI106" s="38"/>
      <c r="AJ106" s="38"/>
      <c r="AK106" s="38"/>
      <c r="AL106" s="48"/>
    </row>
    <row r="107" spans="1:38" s="26" customFormat="1" ht="15">
      <c r="A107" s="1">
        <v>49</v>
      </c>
      <c r="B107" s="1">
        <v>48</v>
      </c>
      <c r="C107" s="58" t="s">
        <v>503</v>
      </c>
      <c r="D107" s="29" t="s">
        <v>305</v>
      </c>
      <c r="E107" s="29"/>
      <c r="F107" s="29">
        <v>93</v>
      </c>
      <c r="G107" s="29"/>
      <c r="H107" s="29"/>
      <c r="I107" s="29"/>
      <c r="J107" s="29"/>
      <c r="K107" s="32">
        <f t="shared" si="6"/>
        <v>93</v>
      </c>
      <c r="L107" s="32" t="s">
        <v>1286</v>
      </c>
      <c r="M107" s="32"/>
      <c r="N107" s="32">
        <f t="shared" si="7"/>
        <v>92.989900000000006</v>
      </c>
      <c r="O107" s="32">
        <f t="shared" si="8"/>
        <v>1</v>
      </c>
      <c r="P107" s="32">
        <f t="shared" ca="1" si="9"/>
        <v>0</v>
      </c>
      <c r="Q107" s="33" t="s">
        <v>37</v>
      </c>
      <c r="R107" s="34">
        <f t="shared" si="10"/>
        <v>0</v>
      </c>
      <c r="S107" s="34">
        <f t="shared" si="11"/>
        <v>93.082900000000009</v>
      </c>
      <c r="T107" s="29">
        <v>93</v>
      </c>
      <c r="U107" s="29"/>
      <c r="V107" s="29"/>
      <c r="W107" s="29"/>
      <c r="X107" s="29"/>
      <c r="Y107" s="29"/>
      <c r="AA107" s="35">
        <v>0</v>
      </c>
      <c r="AB107" s="35">
        <v>0</v>
      </c>
      <c r="AC107" s="35">
        <v>0</v>
      </c>
      <c r="AD107" s="35">
        <v>0</v>
      </c>
      <c r="AE107" s="36">
        <v>1</v>
      </c>
      <c r="AF107" s="37">
        <v>93.083300000000008</v>
      </c>
      <c r="AG107" s="38">
        <v>93</v>
      </c>
      <c r="AH107" s="32">
        <v>186</v>
      </c>
      <c r="AI107" s="38"/>
      <c r="AJ107" s="38"/>
      <c r="AK107" s="38"/>
      <c r="AL107" s="48"/>
    </row>
    <row r="108" spans="1:38" s="26" customFormat="1" ht="15">
      <c r="A108" s="1">
        <v>50</v>
      </c>
      <c r="B108" s="1">
        <v>49</v>
      </c>
      <c r="C108" s="58" t="s">
        <v>504</v>
      </c>
      <c r="D108" s="29" t="s">
        <v>19</v>
      </c>
      <c r="E108" s="29"/>
      <c r="F108" s="29">
        <v>91</v>
      </c>
      <c r="G108" s="29"/>
      <c r="H108" s="29"/>
      <c r="I108" s="29"/>
      <c r="J108" s="29"/>
      <c r="K108" s="32">
        <f t="shared" si="6"/>
        <v>91</v>
      </c>
      <c r="L108" s="32" t="s">
        <v>1286</v>
      </c>
      <c r="M108" s="32"/>
      <c r="N108" s="32">
        <f t="shared" si="7"/>
        <v>90.989800000000002</v>
      </c>
      <c r="O108" s="32">
        <f t="shared" si="8"/>
        <v>1</v>
      </c>
      <c r="P108" s="32">
        <f t="shared" ca="1" si="9"/>
        <v>0</v>
      </c>
      <c r="Q108" s="33" t="s">
        <v>37</v>
      </c>
      <c r="R108" s="34">
        <f t="shared" si="10"/>
        <v>0</v>
      </c>
      <c r="S108" s="34">
        <f t="shared" si="11"/>
        <v>91.080799999999996</v>
      </c>
      <c r="T108" s="29">
        <v>91</v>
      </c>
      <c r="U108" s="29"/>
      <c r="V108" s="29"/>
      <c r="W108" s="29"/>
      <c r="X108" s="29"/>
      <c r="Y108" s="29"/>
      <c r="AA108" s="35">
        <v>0</v>
      </c>
      <c r="AB108" s="35">
        <v>0</v>
      </c>
      <c r="AC108" s="35">
        <v>0</v>
      </c>
      <c r="AD108" s="35">
        <v>0</v>
      </c>
      <c r="AE108" s="36">
        <v>1</v>
      </c>
      <c r="AF108" s="37">
        <v>91.081199999999995</v>
      </c>
      <c r="AG108" s="38">
        <v>91</v>
      </c>
      <c r="AH108" s="32">
        <v>182</v>
      </c>
      <c r="AI108" s="38"/>
      <c r="AJ108" s="38"/>
      <c r="AK108" s="38"/>
      <c r="AL108" s="48"/>
    </row>
    <row r="109" spans="1:38" s="26" customFormat="1" ht="3" customHeight="1">
      <c r="A109" s="1"/>
      <c r="B109" s="1"/>
      <c r="C109" s="1"/>
      <c r="D109" s="29"/>
      <c r="E109" s="29"/>
      <c r="F109" s="29"/>
      <c r="G109" s="29"/>
      <c r="H109" s="29"/>
      <c r="I109" s="29"/>
      <c r="J109" s="29"/>
      <c r="K109" s="32"/>
      <c r="L109" s="27"/>
      <c r="M109" s="27"/>
      <c r="N109" s="32"/>
      <c r="O109" s="27"/>
      <c r="P109" s="27"/>
      <c r="R109" s="56"/>
      <c r="S109" s="34"/>
      <c r="T109" s="29"/>
      <c r="U109" s="29"/>
      <c r="V109" s="50"/>
      <c r="W109" s="50"/>
      <c r="X109" s="50"/>
      <c r="Y109" s="50"/>
      <c r="AE109" s="54"/>
      <c r="AF109" s="54"/>
      <c r="AI109" s="38"/>
      <c r="AJ109" s="38"/>
      <c r="AK109" s="38"/>
      <c r="AL109" s="48"/>
    </row>
    <row r="110" spans="1:38" s="26" customFormat="1">
      <c r="A110" s="1"/>
      <c r="B110" s="1"/>
      <c r="C110" s="1"/>
      <c r="D110" s="29"/>
      <c r="E110" s="29"/>
      <c r="F110" s="29"/>
      <c r="G110" s="29"/>
      <c r="H110" s="29"/>
      <c r="I110" s="29"/>
      <c r="J110" s="29"/>
      <c r="K110" s="32"/>
      <c r="L110" s="27"/>
      <c r="M110" s="27"/>
      <c r="N110" s="32"/>
      <c r="O110" s="27"/>
      <c r="P110" s="27"/>
      <c r="R110" s="56"/>
      <c r="S110" s="34"/>
      <c r="T110" s="29"/>
      <c r="U110" s="29"/>
      <c r="V110" s="50"/>
      <c r="W110" s="50"/>
      <c r="X110" s="50"/>
      <c r="Y110" s="50"/>
      <c r="AE110" s="54"/>
      <c r="AF110" s="54"/>
      <c r="AI110" s="38"/>
      <c r="AJ110" s="38"/>
      <c r="AK110" s="38"/>
      <c r="AL110" s="48"/>
    </row>
    <row r="111" spans="1:38" s="26" customFormat="1" ht="15">
      <c r="A111" s="1"/>
      <c r="B111" s="1"/>
      <c r="C111" s="57" t="s">
        <v>29</v>
      </c>
      <c r="D111" s="29"/>
      <c r="E111" s="29"/>
      <c r="F111" s="29"/>
      <c r="G111" s="29"/>
      <c r="H111" s="29"/>
      <c r="I111" s="29"/>
      <c r="J111" s="29"/>
      <c r="K111" s="32"/>
      <c r="L111" s="27"/>
      <c r="M111" s="27"/>
      <c r="N111" s="32"/>
      <c r="O111" s="27"/>
      <c r="P111" s="27"/>
      <c r="Q111" s="50" t="str">
        <f>C111</f>
        <v>M40</v>
      </c>
      <c r="R111" s="56"/>
      <c r="S111" s="34"/>
      <c r="T111" s="29"/>
      <c r="U111" s="29"/>
      <c r="V111" s="50"/>
      <c r="W111" s="50"/>
      <c r="X111" s="50"/>
      <c r="Y111" s="50"/>
      <c r="AE111" s="54"/>
      <c r="AF111" s="54"/>
      <c r="AI111" s="38">
        <v>1182</v>
      </c>
      <c r="AJ111" s="38">
        <v>1175</v>
      </c>
      <c r="AK111" s="38">
        <v>1167</v>
      </c>
      <c r="AL111" s="48"/>
    </row>
    <row r="112" spans="1:38" s="26" customFormat="1" ht="15">
      <c r="A112" s="1">
        <v>1</v>
      </c>
      <c r="B112" s="1">
        <v>1</v>
      </c>
      <c r="C112" s="58" t="s">
        <v>26</v>
      </c>
      <c r="D112" s="29" t="s">
        <v>28</v>
      </c>
      <c r="E112" s="29">
        <v>297</v>
      </c>
      <c r="F112" s="29">
        <v>293</v>
      </c>
      <c r="G112" s="29">
        <v>297</v>
      </c>
      <c r="H112" s="29">
        <v>295</v>
      </c>
      <c r="I112" s="29">
        <v>282</v>
      </c>
      <c r="J112" s="29">
        <v>298</v>
      </c>
      <c r="K112" s="32">
        <f t="shared" ref="K112:K167" si="12"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1187</v>
      </c>
      <c r="L112" s="32" t="s">
        <v>1286</v>
      </c>
      <c r="M112" s="32" t="s">
        <v>30</v>
      </c>
      <c r="N112" s="32">
        <f t="shared" ref="N112:N167" si="13">K112-(ROW(K112)-ROW(K$6))/10000</f>
        <v>1186.9893999999999</v>
      </c>
      <c r="O112" s="32">
        <f t="shared" ref="O112:O167" si="14">COUNT(E112:J112)</f>
        <v>6</v>
      </c>
      <c r="P112" s="32">
        <f t="shared" ref="P112:P167" ca="1" si="15">IF(AND(O112=1,OFFSET(D112,0,P$3)&gt;0),"Y",0)</f>
        <v>0</v>
      </c>
      <c r="Q112" s="33" t="s">
        <v>29</v>
      </c>
      <c r="R112" s="55">
        <f t="shared" ref="R112:R167" si="16">1-(Q112=Q111)</f>
        <v>0</v>
      </c>
      <c r="S112" s="34">
        <f t="shared" ref="S112:S167" si="17">N112+T112/1000+U112/10000+V112/100000+W112/1000000+X112/10000000+Y112/100000000</f>
        <v>1187.3203971200001</v>
      </c>
      <c r="T112" s="29">
        <v>298</v>
      </c>
      <c r="U112" s="29">
        <v>297</v>
      </c>
      <c r="V112" s="29">
        <v>297</v>
      </c>
      <c r="W112" s="29">
        <v>295</v>
      </c>
      <c r="X112" s="29">
        <v>293</v>
      </c>
      <c r="Y112" s="29">
        <v>282</v>
      </c>
      <c r="AA112" s="35">
        <v>0</v>
      </c>
      <c r="AB112" s="35">
        <v>0</v>
      </c>
      <c r="AC112" s="35">
        <v>0</v>
      </c>
      <c r="AD112" s="35">
        <v>0</v>
      </c>
      <c r="AE112" s="36">
        <v>5</v>
      </c>
      <c r="AF112" s="37">
        <v>1182.3197712000003</v>
      </c>
      <c r="AG112" s="38">
        <v>297</v>
      </c>
      <c r="AH112" s="32">
        <v>1186</v>
      </c>
      <c r="AI112" s="38" t="s">
        <v>30</v>
      </c>
      <c r="AJ112" s="38" t="s">
        <v>55</v>
      </c>
      <c r="AK112" s="38"/>
      <c r="AL112" s="48"/>
    </row>
    <row r="113" spans="1:38" s="26" customFormat="1" ht="15">
      <c r="A113" s="1">
        <v>2</v>
      </c>
      <c r="B113" s="1">
        <v>2</v>
      </c>
      <c r="C113" s="58" t="s">
        <v>31</v>
      </c>
      <c r="D113" s="29" t="s">
        <v>33</v>
      </c>
      <c r="E113" s="29">
        <v>292</v>
      </c>
      <c r="F113" s="29">
        <v>297</v>
      </c>
      <c r="G113" s="29">
        <v>277</v>
      </c>
      <c r="H113" s="29">
        <v>289</v>
      </c>
      <c r="I113" s="29">
        <v>297</v>
      </c>
      <c r="J113" s="29">
        <v>297</v>
      </c>
      <c r="K113" s="32">
        <f t="shared" si="12"/>
        <v>1183</v>
      </c>
      <c r="L113" s="32" t="s">
        <v>1286</v>
      </c>
      <c r="M113" s="32" t="s">
        <v>55</v>
      </c>
      <c r="N113" s="32">
        <f t="shared" si="13"/>
        <v>1182.9893</v>
      </c>
      <c r="O113" s="32">
        <f t="shared" si="14"/>
        <v>6</v>
      </c>
      <c r="P113" s="32">
        <f t="shared" ca="1" si="15"/>
        <v>0</v>
      </c>
      <c r="Q113" s="33" t="s">
        <v>29</v>
      </c>
      <c r="R113" s="55">
        <f t="shared" si="16"/>
        <v>0</v>
      </c>
      <c r="S113" s="34">
        <f t="shared" si="17"/>
        <v>1183.31929367</v>
      </c>
      <c r="T113" s="29">
        <v>297</v>
      </c>
      <c r="U113" s="29">
        <v>297</v>
      </c>
      <c r="V113" s="29">
        <v>297</v>
      </c>
      <c r="W113" s="29">
        <v>292</v>
      </c>
      <c r="X113" s="29">
        <v>289</v>
      </c>
      <c r="Y113" s="29">
        <v>277</v>
      </c>
      <c r="AA113" s="35">
        <v>0</v>
      </c>
      <c r="AB113" s="35">
        <v>0</v>
      </c>
      <c r="AC113" s="35">
        <v>0</v>
      </c>
      <c r="AD113" s="35">
        <v>0</v>
      </c>
      <c r="AE113" s="36">
        <v>5</v>
      </c>
      <c r="AF113" s="37">
        <v>1175.3196367</v>
      </c>
      <c r="AG113" s="38">
        <v>297</v>
      </c>
      <c r="AH113" s="32">
        <v>1183</v>
      </c>
      <c r="AI113" s="38" t="s">
        <v>30</v>
      </c>
      <c r="AJ113" s="38" t="s">
        <v>55</v>
      </c>
      <c r="AK113" s="38" t="s">
        <v>71</v>
      </c>
      <c r="AL113" s="48"/>
    </row>
    <row r="114" spans="1:38" s="26" customFormat="1" ht="15">
      <c r="A114" s="1">
        <v>3</v>
      </c>
      <c r="B114" s="1">
        <v>3</v>
      </c>
      <c r="C114" s="58" t="s">
        <v>52</v>
      </c>
      <c r="D114" s="29" t="s">
        <v>36</v>
      </c>
      <c r="E114" s="29">
        <v>296</v>
      </c>
      <c r="F114" s="29">
        <v>285</v>
      </c>
      <c r="G114" s="29"/>
      <c r="H114" s="29">
        <v>294</v>
      </c>
      <c r="I114" s="29">
        <v>292</v>
      </c>
      <c r="J114" s="29">
        <v>291</v>
      </c>
      <c r="K114" s="32">
        <f t="shared" si="12"/>
        <v>1173</v>
      </c>
      <c r="L114" s="32" t="s">
        <v>1286</v>
      </c>
      <c r="M114" s="32" t="s">
        <v>71</v>
      </c>
      <c r="N114" s="32">
        <f t="shared" si="13"/>
        <v>1172.9892</v>
      </c>
      <c r="O114" s="32">
        <f t="shared" si="14"/>
        <v>5</v>
      </c>
      <c r="P114" s="32">
        <f t="shared" ca="1" si="15"/>
        <v>0</v>
      </c>
      <c r="Q114" s="33" t="s">
        <v>29</v>
      </c>
      <c r="R114" s="55">
        <f t="shared" si="16"/>
        <v>0</v>
      </c>
      <c r="S114" s="34">
        <f t="shared" si="17"/>
        <v>1173.3178395</v>
      </c>
      <c r="T114" s="29">
        <v>296</v>
      </c>
      <c r="U114" s="29">
        <v>294</v>
      </c>
      <c r="V114" s="29">
        <v>292</v>
      </c>
      <c r="W114" s="29">
        <v>291</v>
      </c>
      <c r="X114" s="29">
        <v>285</v>
      </c>
      <c r="Y114" s="29"/>
      <c r="AA114" s="35">
        <v>0</v>
      </c>
      <c r="AB114" s="35">
        <v>0</v>
      </c>
      <c r="AC114" s="35">
        <v>0</v>
      </c>
      <c r="AD114" s="35">
        <v>0</v>
      </c>
      <c r="AE114" s="36">
        <v>4</v>
      </c>
      <c r="AF114" s="37">
        <v>1167.318205</v>
      </c>
      <c r="AG114" s="38">
        <v>296</v>
      </c>
      <c r="AH114" s="32">
        <v>1178</v>
      </c>
      <c r="AI114" s="38"/>
      <c r="AJ114" s="38" t="s">
        <v>55</v>
      </c>
      <c r="AK114" s="38" t="s">
        <v>71</v>
      </c>
      <c r="AL114" s="48"/>
    </row>
    <row r="115" spans="1:38" s="26" customFormat="1" ht="15">
      <c r="A115" s="1">
        <v>4</v>
      </c>
      <c r="B115" s="1">
        <v>4</v>
      </c>
      <c r="C115" s="58" t="s">
        <v>41</v>
      </c>
      <c r="D115" s="29" t="s">
        <v>43</v>
      </c>
      <c r="E115" s="29"/>
      <c r="F115" s="29">
        <v>286</v>
      </c>
      <c r="G115" s="29"/>
      <c r="H115" s="29">
        <v>285</v>
      </c>
      <c r="I115" s="29">
        <v>290</v>
      </c>
      <c r="J115" s="29">
        <v>294</v>
      </c>
      <c r="K115" s="32">
        <f t="shared" si="12"/>
        <v>1155</v>
      </c>
      <c r="L115" s="32" t="s">
        <v>1286</v>
      </c>
      <c r="M115" s="32"/>
      <c r="N115" s="32">
        <f t="shared" si="13"/>
        <v>1154.9891</v>
      </c>
      <c r="O115" s="32">
        <f t="shared" si="14"/>
        <v>4</v>
      </c>
      <c r="P115" s="32">
        <f t="shared" ca="1" si="15"/>
        <v>0</v>
      </c>
      <c r="Q115" s="33" t="s">
        <v>29</v>
      </c>
      <c r="R115" s="34">
        <f t="shared" si="16"/>
        <v>0</v>
      </c>
      <c r="S115" s="34">
        <f t="shared" si="17"/>
        <v>1155.3152450000002</v>
      </c>
      <c r="T115" s="29">
        <v>294</v>
      </c>
      <c r="U115" s="29">
        <v>290</v>
      </c>
      <c r="V115" s="29">
        <v>286</v>
      </c>
      <c r="W115" s="29">
        <v>285</v>
      </c>
      <c r="X115" s="29"/>
      <c r="Y115" s="29"/>
      <c r="AA115" s="35">
        <v>0</v>
      </c>
      <c r="AB115" s="35">
        <v>0</v>
      </c>
      <c r="AC115" s="35">
        <v>0</v>
      </c>
      <c r="AD115" s="35">
        <v>0</v>
      </c>
      <c r="AE115" s="36">
        <v>3</v>
      </c>
      <c r="AF115" s="37">
        <v>861.30994999999996</v>
      </c>
      <c r="AG115" s="38">
        <v>290</v>
      </c>
      <c r="AH115" s="32">
        <v>1151</v>
      </c>
      <c r="AI115" s="38"/>
      <c r="AJ115" s="38"/>
      <c r="AK115" s="38"/>
      <c r="AL115" s="48"/>
    </row>
    <row r="116" spans="1:38" s="26" customFormat="1" ht="15">
      <c r="A116" s="1">
        <v>5</v>
      </c>
      <c r="B116" s="1">
        <v>5</v>
      </c>
      <c r="C116" s="58" t="s">
        <v>505</v>
      </c>
      <c r="D116" s="29" t="s">
        <v>146</v>
      </c>
      <c r="E116" s="29">
        <v>287</v>
      </c>
      <c r="F116" s="29">
        <v>284</v>
      </c>
      <c r="G116" s="29"/>
      <c r="H116" s="29">
        <v>287</v>
      </c>
      <c r="I116" s="29">
        <v>288</v>
      </c>
      <c r="J116" s="29"/>
      <c r="K116" s="32">
        <f t="shared" si="12"/>
        <v>1146</v>
      </c>
      <c r="L116" s="32" t="s">
        <v>1286</v>
      </c>
      <c r="M116" s="32"/>
      <c r="N116" s="32">
        <f t="shared" si="13"/>
        <v>1145.989</v>
      </c>
      <c r="O116" s="32">
        <f t="shared" si="14"/>
        <v>4</v>
      </c>
      <c r="P116" s="32">
        <f t="shared" ca="1" si="15"/>
        <v>0</v>
      </c>
      <c r="Q116" s="33" t="s">
        <v>29</v>
      </c>
      <c r="R116" s="55">
        <f t="shared" si="16"/>
        <v>0</v>
      </c>
      <c r="S116" s="34">
        <f t="shared" si="17"/>
        <v>1146.3088540000001</v>
      </c>
      <c r="T116" s="29">
        <v>288</v>
      </c>
      <c r="U116" s="29">
        <v>287</v>
      </c>
      <c r="V116" s="29">
        <v>287</v>
      </c>
      <c r="W116" s="29">
        <v>284</v>
      </c>
      <c r="X116" s="29"/>
      <c r="Y116" s="29"/>
      <c r="AA116" s="35">
        <v>0</v>
      </c>
      <c r="AB116" s="35">
        <v>0</v>
      </c>
      <c r="AC116" s="35">
        <v>0</v>
      </c>
      <c r="AD116" s="35">
        <v>0</v>
      </c>
      <c r="AE116" s="36">
        <v>4</v>
      </c>
      <c r="AF116" s="37">
        <v>1146.309354</v>
      </c>
      <c r="AG116" s="38">
        <v>288</v>
      </c>
      <c r="AH116" s="32">
        <v>1150</v>
      </c>
      <c r="AI116" s="38"/>
      <c r="AJ116" s="38"/>
      <c r="AK116" s="38"/>
      <c r="AL116" s="48"/>
    </row>
    <row r="117" spans="1:38" s="26" customFormat="1" ht="15">
      <c r="A117" s="1">
        <v>6</v>
      </c>
      <c r="B117" s="1">
        <v>6</v>
      </c>
      <c r="C117" s="58" t="s">
        <v>506</v>
      </c>
      <c r="D117" s="29" t="s">
        <v>437</v>
      </c>
      <c r="E117" s="29">
        <v>282</v>
      </c>
      <c r="F117" s="29"/>
      <c r="G117" s="29">
        <v>270</v>
      </c>
      <c r="H117" s="29">
        <v>278</v>
      </c>
      <c r="I117" s="29">
        <v>280</v>
      </c>
      <c r="J117" s="29"/>
      <c r="K117" s="32">
        <f t="shared" si="12"/>
        <v>1110</v>
      </c>
      <c r="L117" s="32" t="s">
        <v>1286</v>
      </c>
      <c r="M117" s="32"/>
      <c r="N117" s="32">
        <f t="shared" si="13"/>
        <v>1109.9889000000001</v>
      </c>
      <c r="O117" s="32">
        <f t="shared" si="14"/>
        <v>4</v>
      </c>
      <c r="P117" s="32">
        <f t="shared" ca="1" si="15"/>
        <v>0</v>
      </c>
      <c r="Q117" s="33" t="s">
        <v>29</v>
      </c>
      <c r="R117" s="55">
        <f t="shared" si="16"/>
        <v>0</v>
      </c>
      <c r="S117" s="34">
        <f t="shared" si="17"/>
        <v>1110.30195</v>
      </c>
      <c r="T117" s="29">
        <v>282</v>
      </c>
      <c r="U117" s="29">
        <v>280</v>
      </c>
      <c r="V117" s="29">
        <v>278</v>
      </c>
      <c r="W117" s="29">
        <v>270</v>
      </c>
      <c r="X117" s="29"/>
      <c r="Y117" s="29"/>
      <c r="AA117" s="35">
        <v>0</v>
      </c>
      <c r="AB117" s="35">
        <v>0</v>
      </c>
      <c r="AC117" s="35">
        <v>0</v>
      </c>
      <c r="AD117" s="35">
        <v>0</v>
      </c>
      <c r="AE117" s="36">
        <v>4</v>
      </c>
      <c r="AF117" s="37">
        <v>1110.3024499999999</v>
      </c>
      <c r="AG117" s="38">
        <v>282</v>
      </c>
      <c r="AH117" s="32">
        <v>1122</v>
      </c>
      <c r="AI117" s="38"/>
      <c r="AJ117" s="38"/>
      <c r="AK117" s="38"/>
      <c r="AL117" s="48"/>
    </row>
    <row r="118" spans="1:38" s="26" customFormat="1" ht="15">
      <c r="A118" s="1">
        <v>7</v>
      </c>
      <c r="B118" s="1">
        <v>7</v>
      </c>
      <c r="C118" s="58" t="s">
        <v>72</v>
      </c>
      <c r="D118" s="29" t="s">
        <v>74</v>
      </c>
      <c r="E118" s="29"/>
      <c r="F118" s="29"/>
      <c r="G118" s="29">
        <v>264</v>
      </c>
      <c r="H118" s="29">
        <v>271</v>
      </c>
      <c r="I118" s="29">
        <v>271</v>
      </c>
      <c r="J118" s="29">
        <v>284</v>
      </c>
      <c r="K118" s="32">
        <f t="shared" si="12"/>
        <v>1090</v>
      </c>
      <c r="L118" s="32" t="s">
        <v>1286</v>
      </c>
      <c r="M118" s="32"/>
      <c r="N118" s="32">
        <f t="shared" si="13"/>
        <v>1089.9888000000001</v>
      </c>
      <c r="O118" s="32">
        <f t="shared" si="14"/>
        <v>4</v>
      </c>
      <c r="P118" s="32">
        <f t="shared" ca="1" si="15"/>
        <v>0</v>
      </c>
      <c r="Q118" s="33" t="s">
        <v>29</v>
      </c>
      <c r="R118" s="34">
        <f t="shared" si="16"/>
        <v>0</v>
      </c>
      <c r="S118" s="34">
        <f t="shared" si="17"/>
        <v>1090.3028740000002</v>
      </c>
      <c r="T118" s="29">
        <v>284</v>
      </c>
      <c r="U118" s="29">
        <v>271</v>
      </c>
      <c r="V118" s="29">
        <v>271</v>
      </c>
      <c r="W118" s="29">
        <v>264</v>
      </c>
      <c r="X118" s="29"/>
      <c r="Y118" s="29"/>
      <c r="AA118" s="35">
        <v>0</v>
      </c>
      <c r="AB118" s="35">
        <v>0</v>
      </c>
      <c r="AC118" s="35">
        <v>0</v>
      </c>
      <c r="AD118" s="35">
        <v>0</v>
      </c>
      <c r="AE118" s="36">
        <v>3</v>
      </c>
      <c r="AF118" s="37">
        <v>806.28904</v>
      </c>
      <c r="AG118" s="38">
        <v>271</v>
      </c>
      <c r="AH118" s="32">
        <v>1077</v>
      </c>
      <c r="AI118" s="38"/>
      <c r="AJ118" s="38"/>
      <c r="AK118" s="38"/>
      <c r="AL118" s="48"/>
    </row>
    <row r="119" spans="1:38" s="26" customFormat="1" ht="15">
      <c r="A119" s="1">
        <v>8</v>
      </c>
      <c r="B119" s="1">
        <v>8</v>
      </c>
      <c r="C119" s="58" t="s">
        <v>507</v>
      </c>
      <c r="D119" s="29" t="s">
        <v>24</v>
      </c>
      <c r="E119" s="29">
        <v>274</v>
      </c>
      <c r="F119" s="29">
        <v>278</v>
      </c>
      <c r="G119" s="29"/>
      <c r="H119" s="29">
        <v>269</v>
      </c>
      <c r="I119" s="29">
        <v>268</v>
      </c>
      <c r="J119" s="29"/>
      <c r="K119" s="32">
        <f t="shared" si="12"/>
        <v>1089</v>
      </c>
      <c r="L119" s="32" t="s">
        <v>1286</v>
      </c>
      <c r="M119" s="32"/>
      <c r="N119" s="32">
        <f t="shared" si="13"/>
        <v>1088.9887000000001</v>
      </c>
      <c r="O119" s="32">
        <f t="shared" si="14"/>
        <v>4</v>
      </c>
      <c r="P119" s="32">
        <f t="shared" ca="1" si="15"/>
        <v>0</v>
      </c>
      <c r="Q119" s="33" t="s">
        <v>29</v>
      </c>
      <c r="R119" s="55">
        <f t="shared" si="16"/>
        <v>0</v>
      </c>
      <c r="S119" s="34">
        <f t="shared" si="17"/>
        <v>1089.2970580000001</v>
      </c>
      <c r="T119" s="29">
        <v>278</v>
      </c>
      <c r="U119" s="29">
        <v>274</v>
      </c>
      <c r="V119" s="29">
        <v>269</v>
      </c>
      <c r="W119" s="29">
        <v>268</v>
      </c>
      <c r="X119" s="29"/>
      <c r="Y119" s="29"/>
      <c r="AA119" s="35">
        <v>0</v>
      </c>
      <c r="AB119" s="35">
        <v>0</v>
      </c>
      <c r="AC119" s="35">
        <v>0</v>
      </c>
      <c r="AD119" s="35">
        <v>0</v>
      </c>
      <c r="AE119" s="36">
        <v>4</v>
      </c>
      <c r="AF119" s="37">
        <v>1089.297658</v>
      </c>
      <c r="AG119" s="38">
        <v>278</v>
      </c>
      <c r="AH119" s="32">
        <v>1099</v>
      </c>
      <c r="AI119" s="38"/>
      <c r="AJ119" s="38"/>
      <c r="AK119" s="38"/>
      <c r="AL119" s="48"/>
    </row>
    <row r="120" spans="1:38" s="26" customFormat="1" ht="15">
      <c r="A120" s="1">
        <v>9</v>
      </c>
      <c r="B120" s="1">
        <v>9</v>
      </c>
      <c r="C120" s="58" t="s">
        <v>79</v>
      </c>
      <c r="D120" s="29" t="s">
        <v>81</v>
      </c>
      <c r="E120" s="29">
        <v>254</v>
      </c>
      <c r="F120" s="29">
        <v>270</v>
      </c>
      <c r="G120" s="29">
        <v>260</v>
      </c>
      <c r="H120" s="29">
        <v>258</v>
      </c>
      <c r="I120" s="29"/>
      <c r="J120" s="29">
        <v>281</v>
      </c>
      <c r="K120" s="32">
        <f t="shared" si="12"/>
        <v>1069</v>
      </c>
      <c r="L120" s="32" t="s">
        <v>1286</v>
      </c>
      <c r="M120" s="32"/>
      <c r="N120" s="32">
        <f t="shared" si="13"/>
        <v>1068.9885999999999</v>
      </c>
      <c r="O120" s="32">
        <f t="shared" si="14"/>
        <v>5</v>
      </c>
      <c r="P120" s="32">
        <f t="shared" ca="1" si="15"/>
        <v>0</v>
      </c>
      <c r="Q120" s="33" t="s">
        <v>29</v>
      </c>
      <c r="R120" s="55">
        <f t="shared" si="16"/>
        <v>0</v>
      </c>
      <c r="S120" s="34">
        <f t="shared" si="17"/>
        <v>1069.2994833999999</v>
      </c>
      <c r="T120" s="29">
        <v>281</v>
      </c>
      <c r="U120" s="29">
        <v>270</v>
      </c>
      <c r="V120" s="29">
        <v>260</v>
      </c>
      <c r="W120" s="29">
        <v>258</v>
      </c>
      <c r="X120" s="29">
        <v>254</v>
      </c>
      <c r="Y120" s="29"/>
      <c r="AA120" s="35">
        <v>0</v>
      </c>
      <c r="AB120" s="35">
        <v>0</v>
      </c>
      <c r="AC120" s="35">
        <v>0</v>
      </c>
      <c r="AD120" s="35">
        <v>0</v>
      </c>
      <c r="AE120" s="36">
        <v>4</v>
      </c>
      <c r="AF120" s="37">
        <v>1042.2877340000002</v>
      </c>
      <c r="AG120" s="38">
        <v>270</v>
      </c>
      <c r="AH120" s="32">
        <v>1058</v>
      </c>
      <c r="AI120" s="38"/>
      <c r="AJ120" s="38"/>
      <c r="AK120" s="38"/>
      <c r="AL120" s="48"/>
    </row>
    <row r="121" spans="1:38" s="26" customFormat="1" ht="15">
      <c r="A121" s="1">
        <v>10</v>
      </c>
      <c r="B121" s="1">
        <v>10</v>
      </c>
      <c r="C121" s="58" t="s">
        <v>508</v>
      </c>
      <c r="D121" s="29" t="s">
        <v>36</v>
      </c>
      <c r="E121" s="29">
        <v>263</v>
      </c>
      <c r="F121" s="29">
        <v>260</v>
      </c>
      <c r="G121" s="29">
        <v>256</v>
      </c>
      <c r="H121" s="29">
        <v>266</v>
      </c>
      <c r="I121" s="29">
        <v>270</v>
      </c>
      <c r="J121" s="29"/>
      <c r="K121" s="32">
        <f t="shared" si="12"/>
        <v>1059</v>
      </c>
      <c r="L121" s="32" t="s">
        <v>1286</v>
      </c>
      <c r="M121" s="32"/>
      <c r="N121" s="32">
        <f t="shared" si="13"/>
        <v>1058.9884999999999</v>
      </c>
      <c r="O121" s="32">
        <f t="shared" si="14"/>
        <v>5</v>
      </c>
      <c r="P121" s="32">
        <f t="shared" ca="1" si="15"/>
        <v>0</v>
      </c>
      <c r="Q121" s="33" t="s">
        <v>29</v>
      </c>
      <c r="R121" s="55">
        <f t="shared" si="16"/>
        <v>0</v>
      </c>
      <c r="S121" s="34">
        <f t="shared" si="17"/>
        <v>1059.2880155999999</v>
      </c>
      <c r="T121" s="29">
        <v>270</v>
      </c>
      <c r="U121" s="29">
        <v>266</v>
      </c>
      <c r="V121" s="29">
        <v>263</v>
      </c>
      <c r="W121" s="29">
        <v>260</v>
      </c>
      <c r="X121" s="29">
        <v>256</v>
      </c>
      <c r="Y121" s="29"/>
      <c r="AA121" s="35" t="s">
        <v>1293</v>
      </c>
      <c r="AB121" s="35">
        <v>0</v>
      </c>
      <c r="AC121" s="35">
        <v>0</v>
      </c>
      <c r="AD121" s="35">
        <v>0</v>
      </c>
      <c r="AE121" s="36">
        <v>5</v>
      </c>
      <c r="AF121" s="37">
        <v>1059.2887155999999</v>
      </c>
      <c r="AG121" s="38">
        <v>270</v>
      </c>
      <c r="AH121" s="32">
        <v>1069</v>
      </c>
      <c r="AI121" s="38"/>
      <c r="AJ121" s="38"/>
      <c r="AK121" s="38"/>
      <c r="AL121" s="48"/>
    </row>
    <row r="122" spans="1:38" s="26" customFormat="1" ht="15">
      <c r="A122" s="1">
        <v>11</v>
      </c>
      <c r="B122" s="1">
        <v>11</v>
      </c>
      <c r="C122" s="58" t="s">
        <v>509</v>
      </c>
      <c r="D122" s="29" t="s">
        <v>74</v>
      </c>
      <c r="E122" s="29">
        <v>257</v>
      </c>
      <c r="F122" s="29">
        <v>259</v>
      </c>
      <c r="G122" s="29">
        <v>242</v>
      </c>
      <c r="H122" s="29">
        <v>264</v>
      </c>
      <c r="I122" s="29">
        <v>273</v>
      </c>
      <c r="J122" s="29"/>
      <c r="K122" s="32">
        <f t="shared" si="12"/>
        <v>1053</v>
      </c>
      <c r="L122" s="32" t="s">
        <v>1286</v>
      </c>
      <c r="M122" s="32"/>
      <c r="N122" s="32">
        <f t="shared" si="13"/>
        <v>1052.9884</v>
      </c>
      <c r="O122" s="32">
        <f t="shared" si="14"/>
        <v>5</v>
      </c>
      <c r="P122" s="32">
        <f t="shared" ca="1" si="15"/>
        <v>0</v>
      </c>
      <c r="Q122" s="33" t="s">
        <v>29</v>
      </c>
      <c r="R122" s="55">
        <f t="shared" si="16"/>
        <v>0</v>
      </c>
      <c r="S122" s="34">
        <f t="shared" si="17"/>
        <v>1053.2906711999999</v>
      </c>
      <c r="T122" s="29">
        <v>273</v>
      </c>
      <c r="U122" s="29">
        <v>264</v>
      </c>
      <c r="V122" s="29">
        <v>259</v>
      </c>
      <c r="W122" s="29">
        <v>257</v>
      </c>
      <c r="X122" s="29">
        <v>242</v>
      </c>
      <c r="Y122" s="29"/>
      <c r="AA122" s="35">
        <v>0</v>
      </c>
      <c r="AB122" s="35">
        <v>0</v>
      </c>
      <c r="AC122" s="35">
        <v>0</v>
      </c>
      <c r="AD122" s="35">
        <v>0</v>
      </c>
      <c r="AE122" s="36">
        <v>5</v>
      </c>
      <c r="AF122" s="37">
        <v>1053.2913712</v>
      </c>
      <c r="AG122" s="38">
        <v>273</v>
      </c>
      <c r="AH122" s="32">
        <v>1069</v>
      </c>
      <c r="AI122" s="38"/>
      <c r="AJ122" s="38"/>
      <c r="AK122" s="38"/>
      <c r="AL122" s="48"/>
    </row>
    <row r="123" spans="1:38" s="26" customFormat="1" ht="15">
      <c r="A123" s="1">
        <v>12</v>
      </c>
      <c r="B123" s="1">
        <v>12</v>
      </c>
      <c r="C123" s="58" t="s">
        <v>510</v>
      </c>
      <c r="D123" s="29" t="s">
        <v>81</v>
      </c>
      <c r="E123" s="29">
        <v>267</v>
      </c>
      <c r="F123" s="29">
        <v>273</v>
      </c>
      <c r="G123" s="29"/>
      <c r="H123" s="29">
        <v>231</v>
      </c>
      <c r="I123" s="29">
        <v>278</v>
      </c>
      <c r="J123" s="29"/>
      <c r="K123" s="32">
        <f t="shared" si="12"/>
        <v>1049</v>
      </c>
      <c r="L123" s="32" t="s">
        <v>1286</v>
      </c>
      <c r="M123" s="32"/>
      <c r="N123" s="32">
        <f t="shared" si="13"/>
        <v>1048.9883</v>
      </c>
      <c r="O123" s="32">
        <f t="shared" si="14"/>
        <v>4</v>
      </c>
      <c r="P123" s="32">
        <f t="shared" ca="1" si="15"/>
        <v>0</v>
      </c>
      <c r="Q123" s="33" t="s">
        <v>29</v>
      </c>
      <c r="R123" s="55">
        <f t="shared" si="16"/>
        <v>0</v>
      </c>
      <c r="S123" s="34">
        <f t="shared" si="17"/>
        <v>1049.296501</v>
      </c>
      <c r="T123" s="29">
        <v>278</v>
      </c>
      <c r="U123" s="29">
        <v>273</v>
      </c>
      <c r="V123" s="29">
        <v>267</v>
      </c>
      <c r="W123" s="29">
        <v>231</v>
      </c>
      <c r="X123" s="29"/>
      <c r="Y123" s="29"/>
      <c r="AA123" s="35">
        <v>0</v>
      </c>
      <c r="AB123" s="35">
        <v>0</v>
      </c>
      <c r="AC123" s="35">
        <v>0</v>
      </c>
      <c r="AD123" s="35">
        <v>0</v>
      </c>
      <c r="AE123" s="36">
        <v>4</v>
      </c>
      <c r="AF123" s="37">
        <v>1049.2972010000001</v>
      </c>
      <c r="AG123" s="38">
        <v>278</v>
      </c>
      <c r="AH123" s="32">
        <v>1096</v>
      </c>
      <c r="AI123" s="38"/>
      <c r="AJ123" s="38"/>
      <c r="AK123" s="38"/>
      <c r="AL123" s="48"/>
    </row>
    <row r="124" spans="1:38" s="26" customFormat="1" ht="15">
      <c r="A124" s="1">
        <v>13</v>
      </c>
      <c r="B124" s="1">
        <v>13</v>
      </c>
      <c r="C124" s="58" t="s">
        <v>511</v>
      </c>
      <c r="D124" s="29" t="s">
        <v>77</v>
      </c>
      <c r="E124" s="29"/>
      <c r="F124" s="29">
        <v>257</v>
      </c>
      <c r="G124" s="29">
        <v>263</v>
      </c>
      <c r="H124" s="29">
        <v>253</v>
      </c>
      <c r="I124" s="29">
        <v>246</v>
      </c>
      <c r="J124" s="29"/>
      <c r="K124" s="32">
        <f t="shared" si="12"/>
        <v>1019</v>
      </c>
      <c r="L124" s="32" t="s">
        <v>1286</v>
      </c>
      <c r="M124" s="32"/>
      <c r="N124" s="32">
        <f t="shared" si="13"/>
        <v>1018.9882</v>
      </c>
      <c r="O124" s="32">
        <f t="shared" si="14"/>
        <v>4</v>
      </c>
      <c r="P124" s="32">
        <f t="shared" ca="1" si="15"/>
        <v>0</v>
      </c>
      <c r="Q124" s="33" t="s">
        <v>29</v>
      </c>
      <c r="R124" s="34">
        <f t="shared" si="16"/>
        <v>0</v>
      </c>
      <c r="S124" s="34">
        <f t="shared" si="17"/>
        <v>1019.279676</v>
      </c>
      <c r="T124" s="29">
        <v>263</v>
      </c>
      <c r="U124" s="29">
        <v>257</v>
      </c>
      <c r="V124" s="29">
        <v>253</v>
      </c>
      <c r="W124" s="29">
        <v>246</v>
      </c>
      <c r="X124" s="29"/>
      <c r="Y124" s="29"/>
      <c r="AA124" s="35">
        <v>0</v>
      </c>
      <c r="AB124" s="35">
        <v>0</v>
      </c>
      <c r="AC124" s="35">
        <v>0</v>
      </c>
      <c r="AD124" s="35">
        <v>0</v>
      </c>
      <c r="AE124" s="36">
        <v>4</v>
      </c>
      <c r="AF124" s="37">
        <v>1019.280276</v>
      </c>
      <c r="AG124" s="38">
        <v>263</v>
      </c>
      <c r="AH124" s="32">
        <v>1036</v>
      </c>
      <c r="AI124" s="38"/>
      <c r="AJ124" s="38"/>
      <c r="AK124" s="38"/>
      <c r="AL124" s="48"/>
    </row>
    <row r="125" spans="1:38" s="26" customFormat="1" ht="15">
      <c r="A125" s="1">
        <v>14</v>
      </c>
      <c r="B125" s="1">
        <v>14</v>
      </c>
      <c r="C125" s="58" t="s">
        <v>218</v>
      </c>
      <c r="D125" s="29" t="s">
        <v>122</v>
      </c>
      <c r="E125" s="29">
        <v>252</v>
      </c>
      <c r="F125" s="29">
        <v>251</v>
      </c>
      <c r="G125" s="29"/>
      <c r="H125" s="29">
        <v>244</v>
      </c>
      <c r="I125" s="29">
        <v>236</v>
      </c>
      <c r="J125" s="29">
        <v>206</v>
      </c>
      <c r="K125" s="32">
        <f t="shared" si="12"/>
        <v>983</v>
      </c>
      <c r="L125" s="32" t="s">
        <v>1286</v>
      </c>
      <c r="M125" s="32"/>
      <c r="N125" s="32">
        <f t="shared" si="13"/>
        <v>982.98810000000003</v>
      </c>
      <c r="O125" s="32">
        <f t="shared" si="14"/>
        <v>5</v>
      </c>
      <c r="P125" s="32">
        <f t="shared" ca="1" si="15"/>
        <v>0</v>
      </c>
      <c r="Q125" s="33" t="s">
        <v>29</v>
      </c>
      <c r="R125" s="55">
        <f t="shared" si="16"/>
        <v>0</v>
      </c>
      <c r="S125" s="34">
        <f t="shared" si="17"/>
        <v>983.26789659999986</v>
      </c>
      <c r="T125" s="29">
        <v>252</v>
      </c>
      <c r="U125" s="29">
        <v>251</v>
      </c>
      <c r="V125" s="29">
        <v>244</v>
      </c>
      <c r="W125" s="29">
        <v>236</v>
      </c>
      <c r="X125" s="29">
        <v>206</v>
      </c>
      <c r="Y125" s="29"/>
      <c r="AA125" s="35">
        <v>0</v>
      </c>
      <c r="AB125" s="35">
        <v>0</v>
      </c>
      <c r="AC125" s="35">
        <v>0</v>
      </c>
      <c r="AD125" s="35">
        <v>0</v>
      </c>
      <c r="AE125" s="36">
        <v>4</v>
      </c>
      <c r="AF125" s="37">
        <v>983.26847599999985</v>
      </c>
      <c r="AG125" s="38">
        <v>252</v>
      </c>
      <c r="AH125" s="32">
        <v>999</v>
      </c>
      <c r="AI125" s="38"/>
      <c r="AJ125" s="38"/>
      <c r="AK125" s="38"/>
      <c r="AL125" s="48"/>
    </row>
    <row r="126" spans="1:38" s="26" customFormat="1" ht="15">
      <c r="A126" s="1">
        <v>15</v>
      </c>
      <c r="B126" s="1" t="s">
        <v>223</v>
      </c>
      <c r="C126" s="58" t="s">
        <v>512</v>
      </c>
      <c r="D126" s="29" t="s">
        <v>90</v>
      </c>
      <c r="E126" s="29">
        <v>233</v>
      </c>
      <c r="F126" s="29">
        <v>249</v>
      </c>
      <c r="G126" s="29">
        <v>259</v>
      </c>
      <c r="H126" s="29">
        <v>224</v>
      </c>
      <c r="I126" s="29">
        <v>207</v>
      </c>
      <c r="J126" s="29"/>
      <c r="K126" s="32">
        <f t="shared" si="12"/>
        <v>965</v>
      </c>
      <c r="L126" s="32" t="s">
        <v>1287</v>
      </c>
      <c r="M126" s="32"/>
      <c r="N126" s="32">
        <f t="shared" si="13"/>
        <v>964.98800000000006</v>
      </c>
      <c r="O126" s="32">
        <f t="shared" si="14"/>
        <v>5</v>
      </c>
      <c r="P126" s="32">
        <f t="shared" ca="1" si="15"/>
        <v>0</v>
      </c>
      <c r="Q126" s="33" t="s">
        <v>29</v>
      </c>
      <c r="R126" s="55">
        <f t="shared" si="16"/>
        <v>0</v>
      </c>
      <c r="S126" s="34">
        <f t="shared" si="17"/>
        <v>965.27447470000016</v>
      </c>
      <c r="T126" s="29">
        <v>259</v>
      </c>
      <c r="U126" s="29">
        <v>249</v>
      </c>
      <c r="V126" s="29">
        <v>233</v>
      </c>
      <c r="W126" s="29">
        <v>224</v>
      </c>
      <c r="X126" s="29">
        <v>207</v>
      </c>
      <c r="Y126" s="29"/>
      <c r="AA126" s="35">
        <v>0</v>
      </c>
      <c r="AB126" s="35">
        <v>0</v>
      </c>
      <c r="AC126" s="35">
        <v>0</v>
      </c>
      <c r="AD126" s="35">
        <v>0</v>
      </c>
      <c r="AE126" s="36">
        <v>5</v>
      </c>
      <c r="AF126" s="37">
        <v>965.27507470000012</v>
      </c>
      <c r="AG126" s="38">
        <v>259</v>
      </c>
      <c r="AH126" s="32">
        <v>0</v>
      </c>
      <c r="AI126" s="38"/>
      <c r="AJ126" s="38"/>
      <c r="AK126" s="38"/>
      <c r="AL126" s="48"/>
    </row>
    <row r="127" spans="1:38" s="26" customFormat="1" ht="15">
      <c r="A127" s="1">
        <v>16</v>
      </c>
      <c r="B127" s="1">
        <v>15</v>
      </c>
      <c r="C127" s="58" t="s">
        <v>97</v>
      </c>
      <c r="D127" s="29" t="s">
        <v>19</v>
      </c>
      <c r="E127" s="29"/>
      <c r="F127" s="29"/>
      <c r="G127" s="29">
        <v>175</v>
      </c>
      <c r="H127" s="29">
        <v>223</v>
      </c>
      <c r="I127" s="29">
        <v>256</v>
      </c>
      <c r="J127" s="29">
        <v>273</v>
      </c>
      <c r="K127" s="32">
        <f t="shared" si="12"/>
        <v>927</v>
      </c>
      <c r="L127" s="32" t="s">
        <v>1286</v>
      </c>
      <c r="M127" s="32"/>
      <c r="N127" s="32">
        <f t="shared" si="13"/>
        <v>926.98789999999997</v>
      </c>
      <c r="O127" s="32">
        <f t="shared" si="14"/>
        <v>4</v>
      </c>
      <c r="P127" s="32">
        <f t="shared" ca="1" si="15"/>
        <v>0</v>
      </c>
      <c r="Q127" s="33" t="s">
        <v>29</v>
      </c>
      <c r="R127" s="34">
        <f t="shared" si="16"/>
        <v>0</v>
      </c>
      <c r="S127" s="34">
        <f t="shared" si="17"/>
        <v>927.28890500000011</v>
      </c>
      <c r="T127" s="29">
        <v>273</v>
      </c>
      <c r="U127" s="29">
        <v>256</v>
      </c>
      <c r="V127" s="29">
        <v>223</v>
      </c>
      <c r="W127" s="29">
        <v>175</v>
      </c>
      <c r="X127" s="29"/>
      <c r="Y127" s="29"/>
      <c r="AA127" s="35">
        <v>0</v>
      </c>
      <c r="AB127" s="35">
        <v>0</v>
      </c>
      <c r="AC127" s="35">
        <v>0</v>
      </c>
      <c r="AD127" s="35">
        <v>0</v>
      </c>
      <c r="AE127" s="36">
        <v>3</v>
      </c>
      <c r="AF127" s="37">
        <v>654.26754999999991</v>
      </c>
      <c r="AG127" s="38">
        <v>256</v>
      </c>
      <c r="AH127" s="32">
        <v>910</v>
      </c>
      <c r="AI127" s="38"/>
      <c r="AJ127" s="38"/>
      <c r="AK127" s="38"/>
      <c r="AL127" s="48"/>
    </row>
    <row r="128" spans="1:38" s="26" customFormat="1" ht="15">
      <c r="A128" s="1">
        <v>17</v>
      </c>
      <c r="B128" s="1">
        <v>16</v>
      </c>
      <c r="C128" s="58" t="s">
        <v>513</v>
      </c>
      <c r="D128" s="29" t="s">
        <v>40</v>
      </c>
      <c r="E128" s="29"/>
      <c r="F128" s="29">
        <v>282</v>
      </c>
      <c r="G128" s="29">
        <v>285</v>
      </c>
      <c r="H128" s="29">
        <v>288</v>
      </c>
      <c r="I128" s="29"/>
      <c r="J128" s="29"/>
      <c r="K128" s="32">
        <f t="shared" si="12"/>
        <v>855</v>
      </c>
      <c r="L128" s="32" t="s">
        <v>1286</v>
      </c>
      <c r="M128" s="32"/>
      <c r="N128" s="32">
        <f t="shared" si="13"/>
        <v>854.98779999999999</v>
      </c>
      <c r="O128" s="32">
        <f t="shared" si="14"/>
        <v>3</v>
      </c>
      <c r="P128" s="32">
        <f t="shared" ca="1" si="15"/>
        <v>0</v>
      </c>
      <c r="Q128" s="33" t="s">
        <v>29</v>
      </c>
      <c r="R128" s="34">
        <f t="shared" si="16"/>
        <v>0</v>
      </c>
      <c r="S128" s="34">
        <f t="shared" si="17"/>
        <v>855.30712000000005</v>
      </c>
      <c r="T128" s="29">
        <v>288</v>
      </c>
      <c r="U128" s="29">
        <v>285</v>
      </c>
      <c r="V128" s="29">
        <v>282</v>
      </c>
      <c r="W128" s="29"/>
      <c r="X128" s="29"/>
      <c r="Y128" s="29"/>
      <c r="AA128" s="35">
        <v>0</v>
      </c>
      <c r="AB128" s="35">
        <v>0</v>
      </c>
      <c r="AC128" s="35">
        <v>0</v>
      </c>
      <c r="AD128" s="35">
        <v>0</v>
      </c>
      <c r="AE128" s="36">
        <v>3</v>
      </c>
      <c r="AF128" s="37">
        <v>855.30772000000002</v>
      </c>
      <c r="AG128" s="38">
        <v>288</v>
      </c>
      <c r="AH128" s="32">
        <v>1143</v>
      </c>
      <c r="AI128" s="38"/>
      <c r="AJ128" s="38"/>
      <c r="AK128" s="38"/>
      <c r="AL128" s="48"/>
    </row>
    <row r="129" spans="1:38" s="26" customFormat="1" ht="15">
      <c r="A129" s="1">
        <v>18</v>
      </c>
      <c r="B129" s="1">
        <v>17</v>
      </c>
      <c r="C129" s="58" t="s">
        <v>514</v>
      </c>
      <c r="D129" s="29" t="s">
        <v>107</v>
      </c>
      <c r="E129" s="29"/>
      <c r="F129" s="29">
        <v>252</v>
      </c>
      <c r="G129" s="29"/>
      <c r="H129" s="29">
        <v>272</v>
      </c>
      <c r="I129" s="29">
        <v>281</v>
      </c>
      <c r="J129" s="29"/>
      <c r="K129" s="32">
        <f t="shared" si="12"/>
        <v>805</v>
      </c>
      <c r="L129" s="32" t="s">
        <v>1286</v>
      </c>
      <c r="M129" s="32"/>
      <c r="N129" s="32">
        <f t="shared" si="13"/>
        <v>804.98770000000002</v>
      </c>
      <c r="O129" s="32">
        <f t="shared" si="14"/>
        <v>3</v>
      </c>
      <c r="P129" s="32">
        <f t="shared" ca="1" si="15"/>
        <v>0</v>
      </c>
      <c r="Q129" s="33" t="s">
        <v>29</v>
      </c>
      <c r="R129" s="34">
        <f t="shared" si="16"/>
        <v>0</v>
      </c>
      <c r="S129" s="34">
        <f t="shared" si="17"/>
        <v>805.29841999999996</v>
      </c>
      <c r="T129" s="29">
        <v>281</v>
      </c>
      <c r="U129" s="29">
        <v>272</v>
      </c>
      <c r="V129" s="29">
        <v>252</v>
      </c>
      <c r="W129" s="29"/>
      <c r="X129" s="29"/>
      <c r="Y129" s="29"/>
      <c r="AA129" s="35">
        <v>0</v>
      </c>
      <c r="AB129" s="35">
        <v>0</v>
      </c>
      <c r="AC129" s="35">
        <v>0</v>
      </c>
      <c r="AD129" s="35">
        <v>0</v>
      </c>
      <c r="AE129" s="36">
        <v>3</v>
      </c>
      <c r="AF129" s="37">
        <v>805.29891999999995</v>
      </c>
      <c r="AG129" s="38">
        <v>281</v>
      </c>
      <c r="AH129" s="32">
        <v>1086</v>
      </c>
      <c r="AI129" s="38"/>
      <c r="AJ129" s="38"/>
      <c r="AK129" s="38"/>
      <c r="AL129" s="48"/>
    </row>
    <row r="130" spans="1:38" s="26" customFormat="1" ht="15">
      <c r="A130" s="1">
        <v>19</v>
      </c>
      <c r="B130" s="1">
        <v>18</v>
      </c>
      <c r="C130" s="58" t="s">
        <v>187</v>
      </c>
      <c r="D130" s="29" t="s">
        <v>74</v>
      </c>
      <c r="E130" s="29"/>
      <c r="F130" s="29">
        <v>179</v>
      </c>
      <c r="G130" s="29">
        <v>190</v>
      </c>
      <c r="H130" s="29">
        <v>190</v>
      </c>
      <c r="I130" s="29">
        <v>189</v>
      </c>
      <c r="J130" s="29">
        <v>229</v>
      </c>
      <c r="K130" s="32">
        <f t="shared" si="12"/>
        <v>798</v>
      </c>
      <c r="L130" s="32" t="s">
        <v>1286</v>
      </c>
      <c r="M130" s="32"/>
      <c r="N130" s="32">
        <f t="shared" si="13"/>
        <v>797.98760000000004</v>
      </c>
      <c r="O130" s="32">
        <f t="shared" si="14"/>
        <v>5</v>
      </c>
      <c r="P130" s="32">
        <f t="shared" ca="1" si="15"/>
        <v>0</v>
      </c>
      <c r="Q130" s="33" t="s">
        <v>29</v>
      </c>
      <c r="R130" s="34">
        <f t="shared" si="16"/>
        <v>0</v>
      </c>
      <c r="S130" s="34">
        <f t="shared" si="17"/>
        <v>798.23770690000003</v>
      </c>
      <c r="T130" s="29">
        <v>229</v>
      </c>
      <c r="U130" s="29">
        <v>190</v>
      </c>
      <c r="V130" s="29">
        <v>190</v>
      </c>
      <c r="W130" s="29">
        <v>189</v>
      </c>
      <c r="X130" s="29">
        <v>179</v>
      </c>
      <c r="Y130" s="29"/>
      <c r="AA130" s="35">
        <v>0</v>
      </c>
      <c r="AB130" s="35">
        <v>0</v>
      </c>
      <c r="AC130" s="35">
        <v>0</v>
      </c>
      <c r="AD130" s="35">
        <v>0</v>
      </c>
      <c r="AE130" s="36">
        <v>4</v>
      </c>
      <c r="AF130" s="37">
        <v>748.19896900000003</v>
      </c>
      <c r="AG130" s="38">
        <v>190</v>
      </c>
      <c r="AH130" s="32">
        <v>759</v>
      </c>
      <c r="AI130" s="38"/>
      <c r="AJ130" s="38"/>
      <c r="AK130" s="38"/>
      <c r="AL130" s="48"/>
    </row>
    <row r="131" spans="1:38" s="26" customFormat="1" ht="15">
      <c r="A131" s="1">
        <v>20</v>
      </c>
      <c r="B131" s="1">
        <v>19</v>
      </c>
      <c r="C131" s="58" t="s">
        <v>197</v>
      </c>
      <c r="D131" s="29" t="s">
        <v>122</v>
      </c>
      <c r="E131" s="29">
        <v>170</v>
      </c>
      <c r="F131" s="29">
        <v>191</v>
      </c>
      <c r="G131" s="29">
        <v>195</v>
      </c>
      <c r="H131" s="29">
        <v>189</v>
      </c>
      <c r="I131" s="29"/>
      <c r="J131" s="29">
        <v>221</v>
      </c>
      <c r="K131" s="32">
        <f t="shared" si="12"/>
        <v>796</v>
      </c>
      <c r="L131" s="32" t="s">
        <v>1286</v>
      </c>
      <c r="M131" s="32"/>
      <c r="N131" s="32">
        <f t="shared" si="13"/>
        <v>795.98749999999995</v>
      </c>
      <c r="O131" s="32">
        <f t="shared" si="14"/>
        <v>5</v>
      </c>
      <c r="P131" s="32">
        <f t="shared" ca="1" si="15"/>
        <v>0</v>
      </c>
      <c r="Q131" s="33" t="s">
        <v>29</v>
      </c>
      <c r="R131" s="55">
        <f t="shared" si="16"/>
        <v>0</v>
      </c>
      <c r="S131" s="34">
        <f t="shared" si="17"/>
        <v>796.23011599999984</v>
      </c>
      <c r="T131" s="29">
        <v>221</v>
      </c>
      <c r="U131" s="29">
        <v>195</v>
      </c>
      <c r="V131" s="29">
        <v>191</v>
      </c>
      <c r="W131" s="29">
        <v>189</v>
      </c>
      <c r="X131" s="29">
        <v>170</v>
      </c>
      <c r="Y131" s="29"/>
      <c r="AA131" s="35">
        <v>0</v>
      </c>
      <c r="AB131" s="35">
        <v>0</v>
      </c>
      <c r="AC131" s="35">
        <v>0</v>
      </c>
      <c r="AD131" s="35">
        <v>0</v>
      </c>
      <c r="AE131" s="36">
        <v>4</v>
      </c>
      <c r="AF131" s="37">
        <v>745.20396000000005</v>
      </c>
      <c r="AG131" s="38">
        <v>195</v>
      </c>
      <c r="AH131" s="32">
        <v>770</v>
      </c>
      <c r="AI131" s="38"/>
      <c r="AJ131" s="38"/>
      <c r="AK131" s="38"/>
      <c r="AL131" s="48"/>
    </row>
    <row r="132" spans="1:38" s="26" customFormat="1" ht="15">
      <c r="A132" s="1">
        <v>21</v>
      </c>
      <c r="B132" s="1">
        <v>20</v>
      </c>
      <c r="C132" s="58" t="s">
        <v>174</v>
      </c>
      <c r="D132" s="29" t="s">
        <v>47</v>
      </c>
      <c r="E132" s="29">
        <v>181</v>
      </c>
      <c r="F132" s="29">
        <v>166</v>
      </c>
      <c r="G132" s="29">
        <v>204</v>
      </c>
      <c r="H132" s="29">
        <v>173</v>
      </c>
      <c r="I132" s="29"/>
      <c r="J132" s="29">
        <v>237</v>
      </c>
      <c r="K132" s="32">
        <f t="shared" si="12"/>
        <v>795</v>
      </c>
      <c r="L132" s="32" t="s">
        <v>1286</v>
      </c>
      <c r="M132" s="32"/>
      <c r="N132" s="32">
        <f t="shared" si="13"/>
        <v>794.98739999999998</v>
      </c>
      <c r="O132" s="32">
        <f t="shared" si="14"/>
        <v>5</v>
      </c>
      <c r="P132" s="32">
        <f t="shared" ca="1" si="15"/>
        <v>0</v>
      </c>
      <c r="Q132" s="33" t="s">
        <v>29</v>
      </c>
      <c r="R132" s="55">
        <f t="shared" si="16"/>
        <v>0</v>
      </c>
      <c r="S132" s="34">
        <f t="shared" si="17"/>
        <v>795.24679959999992</v>
      </c>
      <c r="T132" s="29">
        <v>237</v>
      </c>
      <c r="U132" s="29">
        <v>204</v>
      </c>
      <c r="V132" s="29">
        <v>181</v>
      </c>
      <c r="W132" s="29">
        <v>173</v>
      </c>
      <c r="X132" s="29">
        <v>166</v>
      </c>
      <c r="Y132" s="29"/>
      <c r="AA132" s="35">
        <v>0</v>
      </c>
      <c r="AB132" s="35">
        <v>0</v>
      </c>
      <c r="AC132" s="35">
        <v>0</v>
      </c>
      <c r="AD132" s="35">
        <v>0</v>
      </c>
      <c r="AE132" s="36">
        <v>4</v>
      </c>
      <c r="AF132" s="37">
        <v>724.21169599999996</v>
      </c>
      <c r="AG132" s="38">
        <v>204</v>
      </c>
      <c r="AH132" s="32">
        <v>762</v>
      </c>
      <c r="AI132" s="38"/>
      <c r="AJ132" s="38"/>
      <c r="AK132" s="38"/>
      <c r="AL132" s="48"/>
    </row>
    <row r="133" spans="1:38" s="26" customFormat="1" ht="15">
      <c r="A133" s="1">
        <v>22</v>
      </c>
      <c r="B133" s="1">
        <v>21</v>
      </c>
      <c r="C133" s="58" t="s">
        <v>515</v>
      </c>
      <c r="D133" s="29" t="s">
        <v>28</v>
      </c>
      <c r="E133" s="29">
        <v>270</v>
      </c>
      <c r="F133" s="29"/>
      <c r="G133" s="29">
        <v>255</v>
      </c>
      <c r="H133" s="29">
        <v>259</v>
      </c>
      <c r="I133" s="29"/>
      <c r="J133" s="29"/>
      <c r="K133" s="32">
        <f t="shared" si="12"/>
        <v>784</v>
      </c>
      <c r="L133" s="32" t="s">
        <v>1286</v>
      </c>
      <c r="M133" s="32"/>
      <c r="N133" s="32">
        <f t="shared" si="13"/>
        <v>783.9873</v>
      </c>
      <c r="O133" s="32">
        <f t="shared" si="14"/>
        <v>3</v>
      </c>
      <c r="P133" s="32">
        <f t="shared" ca="1" si="15"/>
        <v>0</v>
      </c>
      <c r="Q133" s="33" t="s">
        <v>29</v>
      </c>
      <c r="R133" s="55">
        <f t="shared" si="16"/>
        <v>0</v>
      </c>
      <c r="S133" s="34">
        <f t="shared" si="17"/>
        <v>784.28575000000001</v>
      </c>
      <c r="T133" s="29">
        <v>270</v>
      </c>
      <c r="U133" s="29">
        <v>259</v>
      </c>
      <c r="V133" s="29">
        <v>255</v>
      </c>
      <c r="W133" s="29"/>
      <c r="X133" s="29"/>
      <c r="Y133" s="29"/>
      <c r="AA133" s="35">
        <v>0</v>
      </c>
      <c r="AB133" s="35">
        <v>0</v>
      </c>
      <c r="AC133" s="35">
        <v>0</v>
      </c>
      <c r="AD133" s="35">
        <v>0</v>
      </c>
      <c r="AE133" s="36">
        <v>3</v>
      </c>
      <c r="AF133" s="37">
        <v>784.28655000000003</v>
      </c>
      <c r="AG133" s="38">
        <v>270</v>
      </c>
      <c r="AH133" s="32">
        <v>1054</v>
      </c>
      <c r="AI133" s="38"/>
      <c r="AJ133" s="38"/>
      <c r="AK133" s="38"/>
      <c r="AL133" s="48"/>
    </row>
    <row r="134" spans="1:38" s="26" customFormat="1" ht="15">
      <c r="A134" s="1">
        <v>23</v>
      </c>
      <c r="B134" s="1">
        <v>22</v>
      </c>
      <c r="C134" s="58" t="s">
        <v>516</v>
      </c>
      <c r="D134" s="29" t="s">
        <v>107</v>
      </c>
      <c r="E134" s="29">
        <v>259</v>
      </c>
      <c r="F134" s="29">
        <v>262</v>
      </c>
      <c r="G134" s="29"/>
      <c r="H134" s="29">
        <v>256</v>
      </c>
      <c r="I134" s="29"/>
      <c r="J134" s="29"/>
      <c r="K134" s="32">
        <f t="shared" si="12"/>
        <v>777</v>
      </c>
      <c r="L134" s="32" t="s">
        <v>1286</v>
      </c>
      <c r="M134" s="32"/>
      <c r="N134" s="32">
        <f t="shared" si="13"/>
        <v>776.98720000000003</v>
      </c>
      <c r="O134" s="32">
        <f t="shared" si="14"/>
        <v>3</v>
      </c>
      <c r="P134" s="32">
        <f t="shared" ca="1" si="15"/>
        <v>0</v>
      </c>
      <c r="Q134" s="33" t="s">
        <v>29</v>
      </c>
      <c r="R134" s="55">
        <f t="shared" si="16"/>
        <v>0</v>
      </c>
      <c r="S134" s="34">
        <f t="shared" si="17"/>
        <v>777.27765999999997</v>
      </c>
      <c r="T134" s="29">
        <v>262</v>
      </c>
      <c r="U134" s="29">
        <v>259</v>
      </c>
      <c r="V134" s="29">
        <v>256</v>
      </c>
      <c r="W134" s="29"/>
      <c r="X134" s="29"/>
      <c r="Y134" s="29"/>
      <c r="AA134" s="35">
        <v>0</v>
      </c>
      <c r="AB134" s="35">
        <v>0</v>
      </c>
      <c r="AC134" s="35">
        <v>0</v>
      </c>
      <c r="AD134" s="35">
        <v>0</v>
      </c>
      <c r="AE134" s="36">
        <v>3</v>
      </c>
      <c r="AF134" s="37">
        <v>777.27846</v>
      </c>
      <c r="AG134" s="38">
        <v>262</v>
      </c>
      <c r="AH134" s="32">
        <v>1039</v>
      </c>
      <c r="AI134" s="38"/>
      <c r="AJ134" s="38"/>
      <c r="AK134" s="38"/>
      <c r="AL134" s="48"/>
    </row>
    <row r="135" spans="1:38" s="26" customFormat="1" ht="15">
      <c r="A135" s="1">
        <v>24</v>
      </c>
      <c r="B135" s="1">
        <v>23</v>
      </c>
      <c r="C135" s="58" t="s">
        <v>120</v>
      </c>
      <c r="D135" s="29" t="s">
        <v>122</v>
      </c>
      <c r="E135" s="29"/>
      <c r="F135" s="29"/>
      <c r="G135" s="29"/>
      <c r="H135" s="29">
        <v>222</v>
      </c>
      <c r="I135" s="29">
        <v>254</v>
      </c>
      <c r="J135" s="29">
        <v>261</v>
      </c>
      <c r="K135" s="32">
        <f t="shared" si="12"/>
        <v>737</v>
      </c>
      <c r="L135" s="32" t="s">
        <v>1286</v>
      </c>
      <c r="M135" s="32"/>
      <c r="N135" s="32">
        <f t="shared" si="13"/>
        <v>736.98710000000005</v>
      </c>
      <c r="O135" s="32">
        <f t="shared" si="14"/>
        <v>3</v>
      </c>
      <c r="P135" s="32">
        <f t="shared" ca="1" si="15"/>
        <v>0</v>
      </c>
      <c r="Q135" s="33" t="s">
        <v>29</v>
      </c>
      <c r="R135" s="34">
        <f t="shared" si="16"/>
        <v>0</v>
      </c>
      <c r="S135" s="34">
        <f t="shared" si="17"/>
        <v>737.27571999999998</v>
      </c>
      <c r="T135" s="29">
        <v>261</v>
      </c>
      <c r="U135" s="29">
        <v>254</v>
      </c>
      <c r="V135" s="29">
        <v>222</v>
      </c>
      <c r="W135" s="29"/>
      <c r="X135" s="29"/>
      <c r="Y135" s="29"/>
      <c r="AA135" s="35">
        <v>0</v>
      </c>
      <c r="AB135" s="35">
        <v>0</v>
      </c>
      <c r="AC135" s="35">
        <v>0</v>
      </c>
      <c r="AD135" s="35">
        <v>0</v>
      </c>
      <c r="AE135" s="36">
        <v>2</v>
      </c>
      <c r="AF135" s="37">
        <v>476.26320000000004</v>
      </c>
      <c r="AG135" s="38">
        <v>254</v>
      </c>
      <c r="AH135" s="32">
        <v>730</v>
      </c>
      <c r="AI135" s="38"/>
      <c r="AJ135" s="38"/>
      <c r="AK135" s="38"/>
      <c r="AL135" s="48"/>
    </row>
    <row r="136" spans="1:38" s="26" customFormat="1" ht="15">
      <c r="A136" s="1">
        <v>25</v>
      </c>
      <c r="B136" s="1">
        <v>24</v>
      </c>
      <c r="C136" s="58" t="s">
        <v>517</v>
      </c>
      <c r="D136" s="29" t="s">
        <v>122</v>
      </c>
      <c r="E136" s="29"/>
      <c r="F136" s="29">
        <v>220</v>
      </c>
      <c r="G136" s="29">
        <v>227</v>
      </c>
      <c r="H136" s="29">
        <v>235</v>
      </c>
      <c r="I136" s="29"/>
      <c r="J136" s="29"/>
      <c r="K136" s="32">
        <f t="shared" si="12"/>
        <v>682</v>
      </c>
      <c r="L136" s="32" t="s">
        <v>1286</v>
      </c>
      <c r="M136" s="32"/>
      <c r="N136" s="32">
        <f t="shared" si="13"/>
        <v>681.98699999999997</v>
      </c>
      <c r="O136" s="32">
        <f t="shared" si="14"/>
        <v>3</v>
      </c>
      <c r="P136" s="32">
        <f t="shared" ca="1" si="15"/>
        <v>0</v>
      </c>
      <c r="Q136" s="33" t="s">
        <v>29</v>
      </c>
      <c r="R136" s="34">
        <f t="shared" si="16"/>
        <v>0</v>
      </c>
      <c r="S136" s="34">
        <f t="shared" si="17"/>
        <v>682.24689999999998</v>
      </c>
      <c r="T136" s="29">
        <v>235</v>
      </c>
      <c r="U136" s="29">
        <v>227</v>
      </c>
      <c r="V136" s="29">
        <v>220</v>
      </c>
      <c r="W136" s="29"/>
      <c r="X136" s="29"/>
      <c r="Y136" s="29"/>
      <c r="AA136" s="35" t="s">
        <v>1293</v>
      </c>
      <c r="AB136" s="35">
        <v>0</v>
      </c>
      <c r="AC136" s="35">
        <v>0</v>
      </c>
      <c r="AD136" s="35">
        <v>0</v>
      </c>
      <c r="AE136" s="36">
        <v>3</v>
      </c>
      <c r="AF136" s="37">
        <v>682.24750000000006</v>
      </c>
      <c r="AG136" s="38">
        <v>235</v>
      </c>
      <c r="AH136" s="32">
        <v>917</v>
      </c>
      <c r="AI136" s="38"/>
      <c r="AJ136" s="38"/>
      <c r="AK136" s="38"/>
      <c r="AL136" s="48"/>
    </row>
    <row r="137" spans="1:38" s="26" customFormat="1" ht="15">
      <c r="A137" s="1">
        <v>26</v>
      </c>
      <c r="B137" s="1">
        <v>25</v>
      </c>
      <c r="C137" s="58" t="s">
        <v>301</v>
      </c>
      <c r="D137" s="29" t="s">
        <v>24</v>
      </c>
      <c r="E137" s="29"/>
      <c r="F137" s="29">
        <v>126</v>
      </c>
      <c r="G137" s="29">
        <v>154</v>
      </c>
      <c r="H137" s="29">
        <v>126</v>
      </c>
      <c r="I137" s="29"/>
      <c r="J137" s="29">
        <v>173</v>
      </c>
      <c r="K137" s="32">
        <f t="shared" si="12"/>
        <v>579</v>
      </c>
      <c r="L137" s="32" t="s">
        <v>1286</v>
      </c>
      <c r="M137" s="32"/>
      <c r="N137" s="32">
        <f t="shared" si="13"/>
        <v>578.98689999999999</v>
      </c>
      <c r="O137" s="32">
        <f t="shared" si="14"/>
        <v>4</v>
      </c>
      <c r="P137" s="32">
        <f t="shared" ca="1" si="15"/>
        <v>0</v>
      </c>
      <c r="Q137" s="33" t="s">
        <v>29</v>
      </c>
      <c r="R137" s="34">
        <f t="shared" si="16"/>
        <v>0</v>
      </c>
      <c r="S137" s="34">
        <f t="shared" si="17"/>
        <v>579.17668600000002</v>
      </c>
      <c r="T137" s="29">
        <v>173</v>
      </c>
      <c r="U137" s="29">
        <v>154</v>
      </c>
      <c r="V137" s="29">
        <v>126</v>
      </c>
      <c r="W137" s="29">
        <v>126</v>
      </c>
      <c r="X137" s="29"/>
      <c r="Y137" s="29"/>
      <c r="AA137" s="35">
        <v>0</v>
      </c>
      <c r="AB137" s="35">
        <v>0</v>
      </c>
      <c r="AC137" s="35">
        <v>0</v>
      </c>
      <c r="AD137" s="35">
        <v>0</v>
      </c>
      <c r="AE137" s="36">
        <v>3</v>
      </c>
      <c r="AF137" s="37">
        <v>406.15416000000005</v>
      </c>
      <c r="AG137" s="38">
        <v>154</v>
      </c>
      <c r="AH137" s="32">
        <v>560</v>
      </c>
      <c r="AI137" s="38"/>
      <c r="AJ137" s="38"/>
      <c r="AK137" s="38"/>
      <c r="AL137" s="48"/>
    </row>
    <row r="138" spans="1:38" s="26" customFormat="1" ht="15">
      <c r="A138" s="1">
        <v>27</v>
      </c>
      <c r="B138" s="1">
        <v>26</v>
      </c>
      <c r="C138" s="58" t="s">
        <v>518</v>
      </c>
      <c r="D138" s="29" t="s">
        <v>146</v>
      </c>
      <c r="E138" s="29">
        <v>115</v>
      </c>
      <c r="F138" s="29">
        <v>123</v>
      </c>
      <c r="G138" s="29">
        <v>158</v>
      </c>
      <c r="H138" s="29">
        <v>140</v>
      </c>
      <c r="I138" s="29">
        <v>158</v>
      </c>
      <c r="J138" s="29"/>
      <c r="K138" s="32">
        <f t="shared" si="12"/>
        <v>579</v>
      </c>
      <c r="L138" s="32" t="s">
        <v>1286</v>
      </c>
      <c r="M138" s="32"/>
      <c r="N138" s="32">
        <f t="shared" si="13"/>
        <v>578.98680000000002</v>
      </c>
      <c r="O138" s="32">
        <f t="shared" si="14"/>
        <v>5</v>
      </c>
      <c r="P138" s="32">
        <f t="shared" ca="1" si="15"/>
        <v>0</v>
      </c>
      <c r="Q138" s="33" t="s">
        <v>29</v>
      </c>
      <c r="R138" s="55">
        <f t="shared" si="16"/>
        <v>0</v>
      </c>
      <c r="S138" s="34">
        <f t="shared" si="17"/>
        <v>579.16213450000009</v>
      </c>
      <c r="T138" s="29">
        <v>158</v>
      </c>
      <c r="U138" s="29">
        <v>158</v>
      </c>
      <c r="V138" s="29">
        <v>140</v>
      </c>
      <c r="W138" s="29">
        <v>123</v>
      </c>
      <c r="X138" s="29">
        <v>115</v>
      </c>
      <c r="Y138" s="29"/>
      <c r="AA138" s="35">
        <v>0</v>
      </c>
      <c r="AB138" s="35">
        <v>0</v>
      </c>
      <c r="AC138" s="35">
        <v>0</v>
      </c>
      <c r="AD138" s="35">
        <v>0</v>
      </c>
      <c r="AE138" s="36">
        <v>5</v>
      </c>
      <c r="AF138" s="37">
        <v>579.16273450000006</v>
      </c>
      <c r="AG138" s="38">
        <v>158</v>
      </c>
      <c r="AH138" s="32">
        <v>614</v>
      </c>
      <c r="AI138" s="38"/>
      <c r="AJ138" s="38"/>
      <c r="AK138" s="38"/>
      <c r="AL138" s="48"/>
    </row>
    <row r="139" spans="1:38" s="26" customFormat="1" ht="15">
      <c r="A139" s="1">
        <v>28</v>
      </c>
      <c r="B139" s="1">
        <v>27</v>
      </c>
      <c r="C139" s="58" t="s">
        <v>519</v>
      </c>
      <c r="D139" s="29" t="s">
        <v>65</v>
      </c>
      <c r="E139" s="29">
        <v>272</v>
      </c>
      <c r="F139" s="29"/>
      <c r="G139" s="29">
        <v>262</v>
      </c>
      <c r="H139" s="29"/>
      <c r="I139" s="29"/>
      <c r="J139" s="29"/>
      <c r="K139" s="32">
        <f t="shared" si="12"/>
        <v>534</v>
      </c>
      <c r="L139" s="32" t="s">
        <v>1286</v>
      </c>
      <c r="M139" s="32"/>
      <c r="N139" s="32">
        <f t="shared" si="13"/>
        <v>533.98670000000004</v>
      </c>
      <c r="O139" s="32">
        <f t="shared" si="14"/>
        <v>2</v>
      </c>
      <c r="P139" s="32">
        <f t="shared" ca="1" si="15"/>
        <v>0</v>
      </c>
      <c r="Q139" s="33" t="s">
        <v>29</v>
      </c>
      <c r="R139" s="55">
        <f t="shared" si="16"/>
        <v>0</v>
      </c>
      <c r="S139" s="34">
        <f t="shared" si="17"/>
        <v>534.28490000000011</v>
      </c>
      <c r="T139" s="29">
        <v>272</v>
      </c>
      <c r="U139" s="29">
        <v>262</v>
      </c>
      <c r="V139" s="29"/>
      <c r="W139" s="29"/>
      <c r="X139" s="29"/>
      <c r="Y139" s="29"/>
      <c r="AA139" s="35">
        <v>0</v>
      </c>
      <c r="AB139" s="35">
        <v>0</v>
      </c>
      <c r="AC139" s="35">
        <v>0</v>
      </c>
      <c r="AD139" s="35">
        <v>0</v>
      </c>
      <c r="AE139" s="36">
        <v>2</v>
      </c>
      <c r="AF139" s="37">
        <v>534.28550000000007</v>
      </c>
      <c r="AG139" s="38">
        <v>272</v>
      </c>
      <c r="AH139" s="32">
        <v>806</v>
      </c>
      <c r="AI139" s="38"/>
      <c r="AJ139" s="38"/>
      <c r="AK139" s="38"/>
      <c r="AL139" s="48"/>
    </row>
    <row r="140" spans="1:38" s="26" customFormat="1" ht="15">
      <c r="A140" s="1">
        <v>29</v>
      </c>
      <c r="B140" s="1">
        <v>28</v>
      </c>
      <c r="C140" s="58" t="s">
        <v>520</v>
      </c>
      <c r="D140" s="29" t="s">
        <v>19</v>
      </c>
      <c r="E140" s="29">
        <v>262</v>
      </c>
      <c r="F140" s="29">
        <v>265</v>
      </c>
      <c r="G140" s="29"/>
      <c r="H140" s="29"/>
      <c r="I140" s="29"/>
      <c r="J140" s="29"/>
      <c r="K140" s="32">
        <f t="shared" si="12"/>
        <v>527</v>
      </c>
      <c r="L140" s="32" t="s">
        <v>1286</v>
      </c>
      <c r="M140" s="32"/>
      <c r="N140" s="32">
        <f t="shared" si="13"/>
        <v>526.98659999999995</v>
      </c>
      <c r="O140" s="32">
        <f t="shared" si="14"/>
        <v>2</v>
      </c>
      <c r="P140" s="32">
        <f t="shared" ca="1" si="15"/>
        <v>0</v>
      </c>
      <c r="Q140" s="33" t="s">
        <v>29</v>
      </c>
      <c r="R140" s="55">
        <f t="shared" si="16"/>
        <v>0</v>
      </c>
      <c r="S140" s="34">
        <f t="shared" si="17"/>
        <v>527.27779999999996</v>
      </c>
      <c r="T140" s="29">
        <v>265</v>
      </c>
      <c r="U140" s="29">
        <v>262</v>
      </c>
      <c r="V140" s="29"/>
      <c r="W140" s="29"/>
      <c r="X140" s="29"/>
      <c r="Y140" s="29"/>
      <c r="AA140" s="35">
        <v>0</v>
      </c>
      <c r="AB140" s="35">
        <v>0</v>
      </c>
      <c r="AC140" s="35">
        <v>0</v>
      </c>
      <c r="AD140" s="35">
        <v>0</v>
      </c>
      <c r="AE140" s="36">
        <v>2</v>
      </c>
      <c r="AF140" s="37">
        <v>527.27840000000003</v>
      </c>
      <c r="AG140" s="38">
        <v>265</v>
      </c>
      <c r="AH140" s="32">
        <v>792</v>
      </c>
      <c r="AI140" s="38"/>
      <c r="AJ140" s="38"/>
      <c r="AK140" s="38"/>
      <c r="AL140" s="48"/>
    </row>
    <row r="141" spans="1:38" s="26" customFormat="1" ht="15">
      <c r="A141" s="1">
        <v>30</v>
      </c>
      <c r="B141" s="1">
        <v>29</v>
      </c>
      <c r="C141" s="58" t="s">
        <v>285</v>
      </c>
      <c r="D141" s="29" t="s">
        <v>33</v>
      </c>
      <c r="E141" s="29">
        <v>102</v>
      </c>
      <c r="F141" s="29"/>
      <c r="G141" s="29"/>
      <c r="H141" s="29">
        <v>91</v>
      </c>
      <c r="I141" s="29">
        <v>131</v>
      </c>
      <c r="J141" s="29">
        <v>183</v>
      </c>
      <c r="K141" s="32">
        <f t="shared" si="12"/>
        <v>507</v>
      </c>
      <c r="L141" s="32" t="s">
        <v>1286</v>
      </c>
      <c r="M141" s="32"/>
      <c r="N141" s="32">
        <f t="shared" si="13"/>
        <v>506.98649999999998</v>
      </c>
      <c r="O141" s="32">
        <f t="shared" si="14"/>
        <v>4</v>
      </c>
      <c r="P141" s="32">
        <f t="shared" ca="1" si="15"/>
        <v>0</v>
      </c>
      <c r="Q141" s="33" t="s">
        <v>29</v>
      </c>
      <c r="R141" s="55">
        <f t="shared" si="16"/>
        <v>0</v>
      </c>
      <c r="S141" s="34">
        <f t="shared" si="17"/>
        <v>507.18371099999996</v>
      </c>
      <c r="T141" s="29">
        <v>183</v>
      </c>
      <c r="U141" s="29">
        <v>131</v>
      </c>
      <c r="V141" s="29">
        <v>102</v>
      </c>
      <c r="W141" s="29">
        <v>91</v>
      </c>
      <c r="X141" s="29"/>
      <c r="Y141" s="29"/>
      <c r="AA141" s="35">
        <v>0</v>
      </c>
      <c r="AB141" s="35">
        <v>0</v>
      </c>
      <c r="AC141" s="35">
        <v>0</v>
      </c>
      <c r="AD141" s="35">
        <v>0</v>
      </c>
      <c r="AE141" s="36">
        <v>3</v>
      </c>
      <c r="AF141" s="37">
        <v>324.12780999999995</v>
      </c>
      <c r="AG141" s="38">
        <v>131</v>
      </c>
      <c r="AH141" s="32">
        <v>455</v>
      </c>
      <c r="AI141" s="38"/>
      <c r="AJ141" s="38"/>
      <c r="AK141" s="38"/>
      <c r="AL141" s="48"/>
    </row>
    <row r="142" spans="1:38" s="26" customFormat="1" ht="15">
      <c r="A142" s="1">
        <v>31</v>
      </c>
      <c r="B142" s="1">
        <v>30</v>
      </c>
      <c r="C142" s="58" t="s">
        <v>521</v>
      </c>
      <c r="D142" s="29" t="s">
        <v>122</v>
      </c>
      <c r="E142" s="29">
        <v>239</v>
      </c>
      <c r="F142" s="29"/>
      <c r="G142" s="29"/>
      <c r="H142" s="29"/>
      <c r="I142" s="29">
        <v>262</v>
      </c>
      <c r="J142" s="29"/>
      <c r="K142" s="32">
        <f t="shared" si="12"/>
        <v>501</v>
      </c>
      <c r="L142" s="32" t="s">
        <v>1286</v>
      </c>
      <c r="M142" s="32"/>
      <c r="N142" s="32">
        <f t="shared" si="13"/>
        <v>500.9864</v>
      </c>
      <c r="O142" s="32">
        <f t="shared" si="14"/>
        <v>2</v>
      </c>
      <c r="P142" s="32">
        <f t="shared" ca="1" si="15"/>
        <v>0</v>
      </c>
      <c r="Q142" s="33" t="s">
        <v>29</v>
      </c>
      <c r="R142" s="55">
        <f t="shared" si="16"/>
        <v>0</v>
      </c>
      <c r="S142" s="34">
        <f t="shared" si="17"/>
        <v>501.27230000000003</v>
      </c>
      <c r="T142" s="29">
        <v>262</v>
      </c>
      <c r="U142" s="29">
        <v>239</v>
      </c>
      <c r="V142" s="29"/>
      <c r="W142" s="29"/>
      <c r="X142" s="29"/>
      <c r="Y142" s="29"/>
      <c r="AA142" s="35">
        <v>0</v>
      </c>
      <c r="AB142" s="35">
        <v>0</v>
      </c>
      <c r="AC142" s="35">
        <v>0</v>
      </c>
      <c r="AD142" s="35">
        <v>0</v>
      </c>
      <c r="AE142" s="36">
        <v>2</v>
      </c>
      <c r="AF142" s="37">
        <v>501.27300000000002</v>
      </c>
      <c r="AG142" s="38">
        <v>262</v>
      </c>
      <c r="AH142" s="32">
        <v>763</v>
      </c>
      <c r="AI142" s="38"/>
      <c r="AJ142" s="38"/>
      <c r="AK142" s="38"/>
      <c r="AL142" s="48"/>
    </row>
    <row r="143" spans="1:38" s="26" customFormat="1" ht="15">
      <c r="A143" s="1">
        <v>32</v>
      </c>
      <c r="B143" s="1">
        <v>31</v>
      </c>
      <c r="C143" s="58" t="s">
        <v>522</v>
      </c>
      <c r="D143" s="29" t="s">
        <v>47</v>
      </c>
      <c r="E143" s="29">
        <v>253</v>
      </c>
      <c r="F143" s="29"/>
      <c r="G143" s="29"/>
      <c r="H143" s="29">
        <v>217</v>
      </c>
      <c r="I143" s="29"/>
      <c r="J143" s="29"/>
      <c r="K143" s="32">
        <f t="shared" si="12"/>
        <v>470</v>
      </c>
      <c r="L143" s="32" t="s">
        <v>1286</v>
      </c>
      <c r="M143" s="32"/>
      <c r="N143" s="32">
        <f t="shared" si="13"/>
        <v>469.98630000000003</v>
      </c>
      <c r="O143" s="32">
        <f t="shared" si="14"/>
        <v>2</v>
      </c>
      <c r="P143" s="32">
        <f t="shared" ca="1" si="15"/>
        <v>0</v>
      </c>
      <c r="Q143" s="33" t="s">
        <v>29</v>
      </c>
      <c r="R143" s="55">
        <f t="shared" si="16"/>
        <v>0</v>
      </c>
      <c r="S143" s="34">
        <f t="shared" si="17"/>
        <v>470.26100000000002</v>
      </c>
      <c r="T143" s="29">
        <v>253</v>
      </c>
      <c r="U143" s="29">
        <v>217</v>
      </c>
      <c r="V143" s="29"/>
      <c r="W143" s="29"/>
      <c r="X143" s="29"/>
      <c r="Y143" s="29"/>
      <c r="AA143" s="35">
        <v>0</v>
      </c>
      <c r="AB143" s="35">
        <v>0</v>
      </c>
      <c r="AC143" s="35">
        <v>0</v>
      </c>
      <c r="AD143" s="35">
        <v>0</v>
      </c>
      <c r="AE143" s="36">
        <v>2</v>
      </c>
      <c r="AF143" s="37">
        <v>470.26159999999999</v>
      </c>
      <c r="AG143" s="38">
        <v>253</v>
      </c>
      <c r="AH143" s="32">
        <v>723</v>
      </c>
      <c r="AI143" s="38"/>
      <c r="AJ143" s="38"/>
      <c r="AK143" s="38"/>
      <c r="AL143" s="48"/>
    </row>
    <row r="144" spans="1:38" s="26" customFormat="1" ht="15">
      <c r="A144" s="1">
        <v>33</v>
      </c>
      <c r="B144" s="1">
        <v>32</v>
      </c>
      <c r="C144" s="58" t="s">
        <v>523</v>
      </c>
      <c r="D144" s="29" t="s">
        <v>437</v>
      </c>
      <c r="E144" s="29"/>
      <c r="F144" s="29">
        <v>219</v>
      </c>
      <c r="G144" s="29"/>
      <c r="H144" s="29">
        <v>251</v>
      </c>
      <c r="I144" s="29"/>
      <c r="J144" s="29"/>
      <c r="K144" s="32">
        <f t="shared" si="12"/>
        <v>470</v>
      </c>
      <c r="L144" s="32" t="s">
        <v>1286</v>
      </c>
      <c r="M144" s="32"/>
      <c r="N144" s="32">
        <f t="shared" si="13"/>
        <v>469.9862</v>
      </c>
      <c r="O144" s="32">
        <f t="shared" si="14"/>
        <v>2</v>
      </c>
      <c r="P144" s="32">
        <f t="shared" ca="1" si="15"/>
        <v>0</v>
      </c>
      <c r="Q144" s="33" t="s">
        <v>29</v>
      </c>
      <c r="R144" s="34">
        <f t="shared" si="16"/>
        <v>0</v>
      </c>
      <c r="S144" s="34">
        <f t="shared" si="17"/>
        <v>470.25909999999999</v>
      </c>
      <c r="T144" s="29">
        <v>251</v>
      </c>
      <c r="U144" s="29">
        <v>219</v>
      </c>
      <c r="V144" s="29"/>
      <c r="W144" s="29"/>
      <c r="X144" s="29"/>
      <c r="Y144" s="29"/>
      <c r="AA144" s="35">
        <v>0</v>
      </c>
      <c r="AB144" s="35">
        <v>0</v>
      </c>
      <c r="AC144" s="35">
        <v>0</v>
      </c>
      <c r="AD144" s="35">
        <v>0</v>
      </c>
      <c r="AE144" s="36">
        <v>2</v>
      </c>
      <c r="AF144" s="37">
        <v>470.25970000000001</v>
      </c>
      <c r="AG144" s="38">
        <v>251</v>
      </c>
      <c r="AH144" s="32">
        <v>721</v>
      </c>
      <c r="AI144" s="38"/>
      <c r="AJ144" s="38"/>
      <c r="AK144" s="38"/>
      <c r="AL144" s="48"/>
    </row>
    <row r="145" spans="1:38" s="26" customFormat="1" ht="15">
      <c r="A145" s="1">
        <v>34</v>
      </c>
      <c r="B145" s="1">
        <v>33</v>
      </c>
      <c r="C145" s="58" t="s">
        <v>524</v>
      </c>
      <c r="D145" s="29" t="s">
        <v>275</v>
      </c>
      <c r="E145" s="29">
        <v>112</v>
      </c>
      <c r="F145" s="29">
        <v>99</v>
      </c>
      <c r="G145" s="29"/>
      <c r="H145" s="29">
        <v>112</v>
      </c>
      <c r="I145" s="29">
        <v>139</v>
      </c>
      <c r="J145" s="29"/>
      <c r="K145" s="32">
        <f t="shared" si="12"/>
        <v>462</v>
      </c>
      <c r="L145" s="32" t="s">
        <v>1286</v>
      </c>
      <c r="M145" s="32"/>
      <c r="N145" s="32">
        <f t="shared" si="13"/>
        <v>461.98610000000002</v>
      </c>
      <c r="O145" s="32">
        <f t="shared" si="14"/>
        <v>4</v>
      </c>
      <c r="P145" s="32">
        <f t="shared" ca="1" si="15"/>
        <v>0</v>
      </c>
      <c r="Q145" s="33" t="s">
        <v>29</v>
      </c>
      <c r="R145" s="55">
        <f t="shared" si="16"/>
        <v>0</v>
      </c>
      <c r="S145" s="34">
        <f t="shared" si="17"/>
        <v>462.137519</v>
      </c>
      <c r="T145" s="29">
        <v>139</v>
      </c>
      <c r="U145" s="29">
        <v>112</v>
      </c>
      <c r="V145" s="29">
        <v>112</v>
      </c>
      <c r="W145" s="29">
        <v>99</v>
      </c>
      <c r="X145" s="29"/>
      <c r="Y145" s="29"/>
      <c r="AA145" s="35">
        <v>0</v>
      </c>
      <c r="AB145" s="35">
        <v>0</v>
      </c>
      <c r="AC145" s="35">
        <v>0</v>
      </c>
      <c r="AD145" s="35">
        <v>0</v>
      </c>
      <c r="AE145" s="36">
        <v>4</v>
      </c>
      <c r="AF145" s="37">
        <v>462.13811899999996</v>
      </c>
      <c r="AG145" s="38">
        <v>139</v>
      </c>
      <c r="AH145" s="32">
        <v>502</v>
      </c>
      <c r="AI145" s="38"/>
      <c r="AJ145" s="38"/>
      <c r="AK145" s="38"/>
      <c r="AL145" s="48"/>
    </row>
    <row r="146" spans="1:38" s="26" customFormat="1" ht="15">
      <c r="A146" s="1">
        <v>35</v>
      </c>
      <c r="B146" s="1">
        <v>34</v>
      </c>
      <c r="C146" s="58" t="s">
        <v>525</v>
      </c>
      <c r="D146" s="29" t="s">
        <v>28</v>
      </c>
      <c r="E146" s="29"/>
      <c r="F146" s="29">
        <v>149</v>
      </c>
      <c r="G146" s="29">
        <v>170</v>
      </c>
      <c r="H146" s="29">
        <v>137</v>
      </c>
      <c r="I146" s="29"/>
      <c r="J146" s="29"/>
      <c r="K146" s="32">
        <f t="shared" si="12"/>
        <v>456</v>
      </c>
      <c r="L146" s="32" t="s">
        <v>1286</v>
      </c>
      <c r="M146" s="32"/>
      <c r="N146" s="32">
        <f t="shared" si="13"/>
        <v>455.98599999999999</v>
      </c>
      <c r="O146" s="32">
        <f t="shared" si="14"/>
        <v>3</v>
      </c>
      <c r="P146" s="32">
        <f t="shared" ca="1" si="15"/>
        <v>0</v>
      </c>
      <c r="Q146" s="33" t="s">
        <v>29</v>
      </c>
      <c r="R146" s="34">
        <f t="shared" si="16"/>
        <v>0</v>
      </c>
      <c r="S146" s="34">
        <f t="shared" si="17"/>
        <v>456.17227000000003</v>
      </c>
      <c r="T146" s="29">
        <v>170</v>
      </c>
      <c r="U146" s="29">
        <v>149</v>
      </c>
      <c r="V146" s="29">
        <v>137</v>
      </c>
      <c r="W146" s="29"/>
      <c r="X146" s="29"/>
      <c r="Y146" s="29"/>
      <c r="AA146" s="35">
        <v>0</v>
      </c>
      <c r="AB146" s="35">
        <v>0</v>
      </c>
      <c r="AC146" s="35">
        <v>0</v>
      </c>
      <c r="AD146" s="35">
        <v>0</v>
      </c>
      <c r="AE146" s="36">
        <v>3</v>
      </c>
      <c r="AF146" s="37">
        <v>456.17287000000005</v>
      </c>
      <c r="AG146" s="38">
        <v>170</v>
      </c>
      <c r="AH146" s="32">
        <v>626</v>
      </c>
      <c r="AI146" s="38"/>
      <c r="AJ146" s="38"/>
      <c r="AK146" s="38"/>
      <c r="AL146" s="48"/>
    </row>
    <row r="147" spans="1:38" s="26" customFormat="1" ht="15">
      <c r="A147" s="1">
        <v>36</v>
      </c>
      <c r="B147" s="1">
        <v>35</v>
      </c>
      <c r="C147" s="58" t="s">
        <v>526</v>
      </c>
      <c r="D147" s="29" t="s">
        <v>217</v>
      </c>
      <c r="E147" s="29">
        <v>142</v>
      </c>
      <c r="F147" s="29">
        <v>143</v>
      </c>
      <c r="G147" s="29">
        <v>168</v>
      </c>
      <c r="H147" s="29"/>
      <c r="I147" s="29"/>
      <c r="J147" s="29"/>
      <c r="K147" s="32">
        <f t="shared" si="12"/>
        <v>453</v>
      </c>
      <c r="L147" s="32" t="s">
        <v>1286</v>
      </c>
      <c r="M147" s="32"/>
      <c r="N147" s="32">
        <f t="shared" si="13"/>
        <v>452.98590000000002</v>
      </c>
      <c r="O147" s="32">
        <f t="shared" si="14"/>
        <v>3</v>
      </c>
      <c r="P147" s="32">
        <f t="shared" ca="1" si="15"/>
        <v>0</v>
      </c>
      <c r="Q147" s="33" t="s">
        <v>29</v>
      </c>
      <c r="R147" s="55">
        <f t="shared" si="16"/>
        <v>0</v>
      </c>
      <c r="S147" s="34">
        <f t="shared" si="17"/>
        <v>453.16962000000001</v>
      </c>
      <c r="T147" s="29">
        <v>168</v>
      </c>
      <c r="U147" s="29">
        <v>143</v>
      </c>
      <c r="V147" s="29">
        <v>142</v>
      </c>
      <c r="W147" s="29"/>
      <c r="X147" s="29"/>
      <c r="Y147" s="29"/>
      <c r="AA147" s="35">
        <v>0</v>
      </c>
      <c r="AB147" s="35">
        <v>0</v>
      </c>
      <c r="AC147" s="35">
        <v>0</v>
      </c>
      <c r="AD147" s="35">
        <v>0</v>
      </c>
      <c r="AE147" s="36">
        <v>3</v>
      </c>
      <c r="AF147" s="37">
        <v>453.17021999999997</v>
      </c>
      <c r="AG147" s="38">
        <v>168</v>
      </c>
      <c r="AH147" s="32">
        <v>621</v>
      </c>
      <c r="AI147" s="38"/>
      <c r="AJ147" s="38"/>
      <c r="AK147" s="38"/>
      <c r="AL147" s="48"/>
    </row>
    <row r="148" spans="1:38" s="26" customFormat="1" ht="15">
      <c r="A148" s="1">
        <v>37</v>
      </c>
      <c r="B148" s="1">
        <v>36</v>
      </c>
      <c r="C148" s="58" t="s">
        <v>527</v>
      </c>
      <c r="D148" s="29" t="s">
        <v>40</v>
      </c>
      <c r="E148" s="29"/>
      <c r="F148" s="29"/>
      <c r="G148" s="29">
        <v>206</v>
      </c>
      <c r="H148" s="29">
        <v>221</v>
      </c>
      <c r="I148" s="29"/>
      <c r="J148" s="29"/>
      <c r="K148" s="32">
        <f t="shared" si="12"/>
        <v>427</v>
      </c>
      <c r="L148" s="32" t="s">
        <v>1286</v>
      </c>
      <c r="M148" s="32"/>
      <c r="N148" s="32">
        <f t="shared" si="13"/>
        <v>426.98579999999998</v>
      </c>
      <c r="O148" s="32">
        <f t="shared" si="14"/>
        <v>2</v>
      </c>
      <c r="P148" s="32">
        <f t="shared" ca="1" si="15"/>
        <v>0</v>
      </c>
      <c r="Q148" s="33" t="s">
        <v>29</v>
      </c>
      <c r="R148" s="34">
        <f t="shared" si="16"/>
        <v>0</v>
      </c>
      <c r="S148" s="34">
        <f t="shared" si="17"/>
        <v>427.22739999999999</v>
      </c>
      <c r="T148" s="29">
        <v>221</v>
      </c>
      <c r="U148" s="29">
        <v>206</v>
      </c>
      <c r="V148" s="29"/>
      <c r="W148" s="29"/>
      <c r="X148" s="29"/>
      <c r="Y148" s="29"/>
      <c r="AA148" s="35">
        <v>0</v>
      </c>
      <c r="AB148" s="35">
        <v>0</v>
      </c>
      <c r="AC148" s="35">
        <v>0</v>
      </c>
      <c r="AD148" s="35">
        <v>0</v>
      </c>
      <c r="AE148" s="36">
        <v>2</v>
      </c>
      <c r="AF148" s="37">
        <v>427.22800000000001</v>
      </c>
      <c r="AG148" s="38">
        <v>221</v>
      </c>
      <c r="AH148" s="32">
        <v>648</v>
      </c>
      <c r="AI148" s="38"/>
      <c r="AJ148" s="38"/>
      <c r="AK148" s="38"/>
      <c r="AL148" s="48"/>
    </row>
    <row r="149" spans="1:38" s="26" customFormat="1" ht="15">
      <c r="A149" s="1">
        <v>38</v>
      </c>
      <c r="B149" s="1">
        <v>37</v>
      </c>
      <c r="C149" s="58" t="s">
        <v>366</v>
      </c>
      <c r="D149" s="29" t="s">
        <v>275</v>
      </c>
      <c r="E149" s="29">
        <v>76</v>
      </c>
      <c r="F149" s="29"/>
      <c r="G149" s="29">
        <v>97</v>
      </c>
      <c r="H149" s="29">
        <v>61</v>
      </c>
      <c r="I149" s="29">
        <v>109</v>
      </c>
      <c r="J149" s="29">
        <v>145</v>
      </c>
      <c r="K149" s="32">
        <f t="shared" si="12"/>
        <v>427</v>
      </c>
      <c r="L149" s="32" t="s">
        <v>1286</v>
      </c>
      <c r="M149" s="32"/>
      <c r="N149" s="32">
        <f t="shared" si="13"/>
        <v>426.98570000000001</v>
      </c>
      <c r="O149" s="32">
        <f t="shared" si="14"/>
        <v>5</v>
      </c>
      <c r="P149" s="32">
        <f t="shared" ca="1" si="15"/>
        <v>0</v>
      </c>
      <c r="Q149" s="33" t="s">
        <v>29</v>
      </c>
      <c r="R149" s="55">
        <f t="shared" si="16"/>
        <v>0</v>
      </c>
      <c r="S149" s="34">
        <f t="shared" si="17"/>
        <v>427.14265209999996</v>
      </c>
      <c r="T149" s="29">
        <v>145</v>
      </c>
      <c r="U149" s="29">
        <v>109</v>
      </c>
      <c r="V149" s="29">
        <v>97</v>
      </c>
      <c r="W149" s="29">
        <v>76</v>
      </c>
      <c r="X149" s="29">
        <v>61</v>
      </c>
      <c r="Y149" s="29"/>
      <c r="AA149" s="35">
        <v>0</v>
      </c>
      <c r="AB149" s="35">
        <v>0</v>
      </c>
      <c r="AC149" s="35">
        <v>0</v>
      </c>
      <c r="AD149" s="35">
        <v>0</v>
      </c>
      <c r="AE149" s="36">
        <v>4</v>
      </c>
      <c r="AF149" s="37">
        <v>343.10542100000004</v>
      </c>
      <c r="AG149" s="38">
        <v>109</v>
      </c>
      <c r="AH149" s="32">
        <v>391</v>
      </c>
      <c r="AI149" s="38"/>
      <c r="AJ149" s="38"/>
      <c r="AK149" s="38"/>
      <c r="AL149" s="48"/>
    </row>
    <row r="150" spans="1:38" s="26" customFormat="1" ht="15">
      <c r="A150" s="1">
        <v>39</v>
      </c>
      <c r="B150" s="1">
        <v>38</v>
      </c>
      <c r="C150" s="58" t="s">
        <v>528</v>
      </c>
      <c r="D150" s="29" t="s">
        <v>40</v>
      </c>
      <c r="E150" s="29">
        <v>171</v>
      </c>
      <c r="F150" s="29"/>
      <c r="G150" s="29">
        <v>201</v>
      </c>
      <c r="H150" s="29"/>
      <c r="I150" s="29"/>
      <c r="J150" s="29"/>
      <c r="K150" s="32">
        <f t="shared" si="12"/>
        <v>372</v>
      </c>
      <c r="L150" s="32" t="s">
        <v>1286</v>
      </c>
      <c r="M150" s="32"/>
      <c r="N150" s="32">
        <f t="shared" si="13"/>
        <v>371.98559999999998</v>
      </c>
      <c r="O150" s="32">
        <f t="shared" si="14"/>
        <v>2</v>
      </c>
      <c r="P150" s="32">
        <f t="shared" ca="1" si="15"/>
        <v>0</v>
      </c>
      <c r="Q150" s="33" t="s">
        <v>29</v>
      </c>
      <c r="R150" s="55">
        <f t="shared" si="16"/>
        <v>0</v>
      </c>
      <c r="S150" s="34">
        <f t="shared" si="17"/>
        <v>372.20370000000003</v>
      </c>
      <c r="T150" s="29">
        <v>201</v>
      </c>
      <c r="U150" s="29">
        <v>171</v>
      </c>
      <c r="V150" s="29"/>
      <c r="W150" s="29"/>
      <c r="X150" s="29"/>
      <c r="Y150" s="29"/>
      <c r="AA150" s="35">
        <v>0</v>
      </c>
      <c r="AB150" s="35">
        <v>0</v>
      </c>
      <c r="AC150" s="35">
        <v>0</v>
      </c>
      <c r="AD150" s="35">
        <v>0</v>
      </c>
      <c r="AE150" s="36">
        <v>2</v>
      </c>
      <c r="AF150" s="37">
        <v>372.20430000000005</v>
      </c>
      <c r="AG150" s="38">
        <v>201</v>
      </c>
      <c r="AH150" s="32">
        <v>573</v>
      </c>
      <c r="AI150" s="38"/>
      <c r="AJ150" s="38"/>
      <c r="AK150" s="38"/>
      <c r="AL150" s="48"/>
    </row>
    <row r="151" spans="1:38" s="26" customFormat="1" ht="15">
      <c r="A151" s="1">
        <v>40</v>
      </c>
      <c r="B151" s="1">
        <v>39</v>
      </c>
      <c r="C151" s="58" t="s">
        <v>529</v>
      </c>
      <c r="D151" s="29" t="s">
        <v>107</v>
      </c>
      <c r="E151" s="29"/>
      <c r="F151" s="29"/>
      <c r="G151" s="29"/>
      <c r="H151" s="29">
        <v>176</v>
      </c>
      <c r="I151" s="29">
        <v>188</v>
      </c>
      <c r="J151" s="29"/>
      <c r="K151" s="32">
        <f t="shared" si="12"/>
        <v>364</v>
      </c>
      <c r="L151" s="32" t="s">
        <v>1286</v>
      </c>
      <c r="M151" s="32"/>
      <c r="N151" s="32">
        <f t="shared" si="13"/>
        <v>363.9855</v>
      </c>
      <c r="O151" s="32">
        <f t="shared" si="14"/>
        <v>2</v>
      </c>
      <c r="P151" s="32">
        <f t="shared" ca="1" si="15"/>
        <v>0</v>
      </c>
      <c r="Q151" s="33" t="s">
        <v>29</v>
      </c>
      <c r="R151" s="34">
        <f t="shared" si="16"/>
        <v>0</v>
      </c>
      <c r="S151" s="34">
        <f t="shared" si="17"/>
        <v>364.19110000000001</v>
      </c>
      <c r="T151" s="29">
        <v>188</v>
      </c>
      <c r="U151" s="29">
        <v>176</v>
      </c>
      <c r="V151" s="29"/>
      <c r="W151" s="29"/>
      <c r="X151" s="29"/>
      <c r="Y151" s="29"/>
      <c r="AA151" s="35">
        <v>0</v>
      </c>
      <c r="AB151" s="35">
        <v>0</v>
      </c>
      <c r="AC151" s="35">
        <v>0</v>
      </c>
      <c r="AD151" s="35">
        <v>0</v>
      </c>
      <c r="AE151" s="36">
        <v>2</v>
      </c>
      <c r="AF151" s="37">
        <v>364.19170000000003</v>
      </c>
      <c r="AG151" s="38">
        <v>188</v>
      </c>
      <c r="AH151" s="32">
        <v>552</v>
      </c>
      <c r="AI151" s="38"/>
      <c r="AJ151" s="38"/>
      <c r="AK151" s="38"/>
      <c r="AL151" s="48"/>
    </row>
    <row r="152" spans="1:38" s="26" customFormat="1" ht="15">
      <c r="A152" s="1">
        <v>41</v>
      </c>
      <c r="B152" s="1">
        <v>40</v>
      </c>
      <c r="C152" s="58" t="s">
        <v>530</v>
      </c>
      <c r="D152" s="29" t="s">
        <v>107</v>
      </c>
      <c r="E152" s="29"/>
      <c r="F152" s="29"/>
      <c r="G152" s="29"/>
      <c r="H152" s="29">
        <v>169</v>
      </c>
      <c r="I152" s="29">
        <v>190</v>
      </c>
      <c r="J152" s="29"/>
      <c r="K152" s="32">
        <f t="shared" si="12"/>
        <v>359</v>
      </c>
      <c r="L152" s="32" t="s">
        <v>1286</v>
      </c>
      <c r="M152" s="32"/>
      <c r="N152" s="32">
        <f t="shared" si="13"/>
        <v>358.98540000000003</v>
      </c>
      <c r="O152" s="32">
        <f t="shared" si="14"/>
        <v>2</v>
      </c>
      <c r="P152" s="32">
        <f t="shared" ca="1" si="15"/>
        <v>0</v>
      </c>
      <c r="Q152" s="33" t="s">
        <v>29</v>
      </c>
      <c r="R152" s="34">
        <f t="shared" si="16"/>
        <v>0</v>
      </c>
      <c r="S152" s="34">
        <f t="shared" si="17"/>
        <v>359.19230000000005</v>
      </c>
      <c r="T152" s="29">
        <v>190</v>
      </c>
      <c r="U152" s="29">
        <v>169</v>
      </c>
      <c r="V152" s="29"/>
      <c r="W152" s="29"/>
      <c r="X152" s="29"/>
      <c r="Y152" s="29"/>
      <c r="AA152" s="35">
        <v>0</v>
      </c>
      <c r="AB152" s="35">
        <v>0</v>
      </c>
      <c r="AC152" s="35">
        <v>0</v>
      </c>
      <c r="AD152" s="35">
        <v>0</v>
      </c>
      <c r="AE152" s="36">
        <v>2</v>
      </c>
      <c r="AF152" s="37">
        <v>359.19290000000001</v>
      </c>
      <c r="AG152" s="38">
        <v>190</v>
      </c>
      <c r="AH152" s="32">
        <v>549</v>
      </c>
      <c r="AI152" s="38"/>
      <c r="AJ152" s="38"/>
      <c r="AK152" s="38"/>
      <c r="AL152" s="48"/>
    </row>
    <row r="153" spans="1:38" s="26" customFormat="1" ht="15">
      <c r="A153" s="1">
        <v>42</v>
      </c>
      <c r="B153" s="1">
        <v>41</v>
      </c>
      <c r="C153" s="58" t="s">
        <v>531</v>
      </c>
      <c r="D153" s="29" t="s">
        <v>65</v>
      </c>
      <c r="E153" s="29">
        <v>163</v>
      </c>
      <c r="F153" s="29"/>
      <c r="G153" s="29"/>
      <c r="H153" s="29">
        <v>168</v>
      </c>
      <c r="I153" s="29"/>
      <c r="J153" s="29"/>
      <c r="K153" s="32">
        <f t="shared" si="12"/>
        <v>331</v>
      </c>
      <c r="L153" s="32" t="s">
        <v>1286</v>
      </c>
      <c r="M153" s="32"/>
      <c r="N153" s="32">
        <f t="shared" si="13"/>
        <v>330.9853</v>
      </c>
      <c r="O153" s="32">
        <f t="shared" si="14"/>
        <v>2</v>
      </c>
      <c r="P153" s="32">
        <f t="shared" ca="1" si="15"/>
        <v>0</v>
      </c>
      <c r="Q153" s="33" t="s">
        <v>29</v>
      </c>
      <c r="R153" s="55">
        <f t="shared" si="16"/>
        <v>0</v>
      </c>
      <c r="S153" s="34">
        <f t="shared" si="17"/>
        <v>331.1696</v>
      </c>
      <c r="T153" s="29">
        <v>168</v>
      </c>
      <c r="U153" s="29">
        <v>163</v>
      </c>
      <c r="V153" s="29"/>
      <c r="W153" s="29"/>
      <c r="X153" s="29"/>
      <c r="Y153" s="29"/>
      <c r="AA153" s="35">
        <v>0</v>
      </c>
      <c r="AB153" s="35">
        <v>0</v>
      </c>
      <c r="AC153" s="35">
        <v>0</v>
      </c>
      <c r="AD153" s="35">
        <v>0</v>
      </c>
      <c r="AE153" s="36">
        <v>2</v>
      </c>
      <c r="AF153" s="37">
        <v>331.17009999999999</v>
      </c>
      <c r="AG153" s="38">
        <v>168</v>
      </c>
      <c r="AH153" s="32">
        <v>499</v>
      </c>
      <c r="AI153" s="38"/>
      <c r="AJ153" s="38"/>
      <c r="AK153" s="38"/>
      <c r="AL153" s="48"/>
    </row>
    <row r="154" spans="1:38" s="26" customFormat="1" ht="15">
      <c r="A154" s="1">
        <v>43</v>
      </c>
      <c r="B154" s="1">
        <v>42</v>
      </c>
      <c r="C154" s="58" t="s">
        <v>532</v>
      </c>
      <c r="D154" s="29" t="s">
        <v>40</v>
      </c>
      <c r="E154" s="29">
        <v>300</v>
      </c>
      <c r="F154" s="29"/>
      <c r="G154" s="29"/>
      <c r="H154" s="29"/>
      <c r="I154" s="29"/>
      <c r="J154" s="29"/>
      <c r="K154" s="32">
        <f t="shared" si="12"/>
        <v>300</v>
      </c>
      <c r="L154" s="32" t="s">
        <v>1286</v>
      </c>
      <c r="M154" s="32"/>
      <c r="N154" s="32">
        <f t="shared" si="13"/>
        <v>299.98520000000002</v>
      </c>
      <c r="O154" s="32">
        <f t="shared" si="14"/>
        <v>1</v>
      </c>
      <c r="P154" s="32">
        <f t="shared" ca="1" si="15"/>
        <v>0</v>
      </c>
      <c r="Q154" s="33" t="s">
        <v>29</v>
      </c>
      <c r="R154" s="55">
        <f t="shared" si="16"/>
        <v>0</v>
      </c>
      <c r="S154" s="34">
        <f t="shared" si="17"/>
        <v>300.28520000000003</v>
      </c>
      <c r="T154" s="29">
        <v>300</v>
      </c>
      <c r="U154" s="29"/>
      <c r="V154" s="29"/>
      <c r="W154" s="29"/>
      <c r="X154" s="29"/>
      <c r="Y154" s="29"/>
      <c r="AA154" s="35">
        <v>0</v>
      </c>
      <c r="AB154" s="35">
        <v>0</v>
      </c>
      <c r="AC154" s="35">
        <v>0</v>
      </c>
      <c r="AD154" s="35">
        <v>0</v>
      </c>
      <c r="AE154" s="36">
        <v>1</v>
      </c>
      <c r="AF154" s="37">
        <v>300.28559999999999</v>
      </c>
      <c r="AG154" s="38">
        <v>300</v>
      </c>
      <c r="AH154" s="32">
        <v>600</v>
      </c>
      <c r="AI154" s="38"/>
      <c r="AJ154" s="38"/>
      <c r="AK154" s="38"/>
      <c r="AL154" s="48"/>
    </row>
    <row r="155" spans="1:38" s="26" customFormat="1" ht="15">
      <c r="A155" s="1">
        <v>44</v>
      </c>
      <c r="B155" s="1">
        <v>43</v>
      </c>
      <c r="C155" s="58" t="s">
        <v>533</v>
      </c>
      <c r="D155" s="29" t="s">
        <v>47</v>
      </c>
      <c r="E155" s="29"/>
      <c r="F155" s="29"/>
      <c r="G155" s="29"/>
      <c r="H155" s="29">
        <v>273</v>
      </c>
      <c r="I155" s="29"/>
      <c r="J155" s="29"/>
      <c r="K155" s="32">
        <f t="shared" si="12"/>
        <v>273</v>
      </c>
      <c r="L155" s="32" t="s">
        <v>1286</v>
      </c>
      <c r="M155" s="32"/>
      <c r="N155" s="32">
        <f t="shared" si="13"/>
        <v>272.98509999999999</v>
      </c>
      <c r="O155" s="32">
        <f t="shared" si="14"/>
        <v>1</v>
      </c>
      <c r="P155" s="32">
        <f t="shared" ca="1" si="15"/>
        <v>0</v>
      </c>
      <c r="Q155" s="33" t="s">
        <v>29</v>
      </c>
      <c r="R155" s="34">
        <f t="shared" si="16"/>
        <v>0</v>
      </c>
      <c r="S155" s="34">
        <f t="shared" si="17"/>
        <v>273.25810000000001</v>
      </c>
      <c r="T155" s="29">
        <v>273</v>
      </c>
      <c r="U155" s="29"/>
      <c r="V155" s="29"/>
      <c r="W155" s="29"/>
      <c r="X155" s="29"/>
      <c r="Y155" s="29"/>
      <c r="AA155" s="35">
        <v>0</v>
      </c>
      <c r="AB155" s="35">
        <v>0</v>
      </c>
      <c r="AC155" s="35">
        <v>0</v>
      </c>
      <c r="AD155" s="35">
        <v>0</v>
      </c>
      <c r="AE155" s="36">
        <v>1</v>
      </c>
      <c r="AF155" s="37">
        <v>273.25850000000003</v>
      </c>
      <c r="AG155" s="38">
        <v>273</v>
      </c>
      <c r="AH155" s="32">
        <v>546</v>
      </c>
      <c r="AI155" s="38"/>
      <c r="AJ155" s="38"/>
      <c r="AK155" s="38"/>
      <c r="AL155" s="48"/>
    </row>
    <row r="156" spans="1:38" s="26" customFormat="1" ht="15">
      <c r="A156" s="1">
        <v>45</v>
      </c>
      <c r="B156" s="1" t="s">
        <v>223</v>
      </c>
      <c r="C156" s="58" t="s">
        <v>534</v>
      </c>
      <c r="D156" s="29" t="s">
        <v>90</v>
      </c>
      <c r="E156" s="29"/>
      <c r="F156" s="29">
        <v>269</v>
      </c>
      <c r="G156" s="29"/>
      <c r="H156" s="29"/>
      <c r="I156" s="29"/>
      <c r="J156" s="29"/>
      <c r="K156" s="32">
        <f t="shared" si="12"/>
        <v>269</v>
      </c>
      <c r="L156" s="32" t="s">
        <v>1287</v>
      </c>
      <c r="M156" s="32"/>
      <c r="N156" s="32">
        <f t="shared" si="13"/>
        <v>268.98500000000001</v>
      </c>
      <c r="O156" s="32">
        <f t="shared" si="14"/>
        <v>1</v>
      </c>
      <c r="P156" s="32">
        <f t="shared" ca="1" si="15"/>
        <v>0</v>
      </c>
      <c r="Q156" s="33" t="s">
        <v>29</v>
      </c>
      <c r="R156" s="34">
        <f t="shared" si="16"/>
        <v>0</v>
      </c>
      <c r="S156" s="34">
        <f t="shared" si="17"/>
        <v>269.25400000000002</v>
      </c>
      <c r="T156" s="29">
        <v>269</v>
      </c>
      <c r="U156" s="29"/>
      <c r="V156" s="29"/>
      <c r="W156" s="29"/>
      <c r="X156" s="29"/>
      <c r="Y156" s="29"/>
      <c r="AA156" s="35">
        <v>0</v>
      </c>
      <c r="AB156" s="35">
        <v>0</v>
      </c>
      <c r="AC156" s="35">
        <v>0</v>
      </c>
      <c r="AD156" s="35">
        <v>0</v>
      </c>
      <c r="AE156" s="36">
        <v>1</v>
      </c>
      <c r="AF156" s="37">
        <v>269.25440000000003</v>
      </c>
      <c r="AG156" s="38">
        <v>269</v>
      </c>
      <c r="AH156" s="32">
        <v>0</v>
      </c>
      <c r="AI156" s="38"/>
      <c r="AJ156" s="38"/>
      <c r="AK156" s="38"/>
      <c r="AL156" s="48"/>
    </row>
    <row r="157" spans="1:38" s="26" customFormat="1" ht="15">
      <c r="A157" s="1">
        <v>46</v>
      </c>
      <c r="B157" s="1" t="s">
        <v>223</v>
      </c>
      <c r="C157" s="58" t="s">
        <v>148</v>
      </c>
      <c r="D157" s="29" t="s">
        <v>90</v>
      </c>
      <c r="E157" s="29"/>
      <c r="F157" s="29"/>
      <c r="G157" s="29"/>
      <c r="H157" s="29"/>
      <c r="I157" s="29"/>
      <c r="J157" s="29">
        <v>251</v>
      </c>
      <c r="K157" s="32">
        <f t="shared" si="12"/>
        <v>251</v>
      </c>
      <c r="L157" s="32" t="s">
        <v>1287</v>
      </c>
      <c r="M157" s="32"/>
      <c r="N157" s="32">
        <f t="shared" si="13"/>
        <v>250.98490000000001</v>
      </c>
      <c r="O157" s="32">
        <f t="shared" si="14"/>
        <v>1</v>
      </c>
      <c r="P157" s="32" t="str">
        <f t="shared" ca="1" si="15"/>
        <v>Y</v>
      </c>
      <c r="Q157" s="33" t="s">
        <v>29</v>
      </c>
      <c r="R157" s="34">
        <f t="shared" si="16"/>
        <v>0</v>
      </c>
      <c r="S157" s="34">
        <f t="shared" si="17"/>
        <v>251.23590000000002</v>
      </c>
      <c r="T157" s="29">
        <v>251</v>
      </c>
      <c r="U157" s="29"/>
      <c r="V157" s="29"/>
      <c r="W157" s="29"/>
      <c r="X157" s="29"/>
      <c r="Y157" s="29"/>
      <c r="AA157" s="35"/>
      <c r="AB157" s="35"/>
      <c r="AC157" s="35"/>
      <c r="AD157" s="35"/>
      <c r="AE157" s="36"/>
      <c r="AF157" s="37"/>
      <c r="AG157" s="38"/>
      <c r="AH157" s="32"/>
      <c r="AI157" s="38"/>
      <c r="AJ157" s="38"/>
      <c r="AK157" s="38"/>
      <c r="AL157" s="48"/>
    </row>
    <row r="158" spans="1:38" s="26" customFormat="1" ht="15">
      <c r="A158" s="1">
        <v>47</v>
      </c>
      <c r="B158" s="1">
        <v>44</v>
      </c>
      <c r="C158" s="58" t="s">
        <v>535</v>
      </c>
      <c r="D158" s="29" t="s">
        <v>74</v>
      </c>
      <c r="E158" s="29"/>
      <c r="F158" s="29"/>
      <c r="G158" s="29">
        <v>250</v>
      </c>
      <c r="H158" s="29"/>
      <c r="I158" s="29"/>
      <c r="J158" s="29"/>
      <c r="K158" s="32">
        <f t="shared" si="12"/>
        <v>250</v>
      </c>
      <c r="L158" s="32" t="s">
        <v>1286</v>
      </c>
      <c r="M158" s="32"/>
      <c r="N158" s="32">
        <f t="shared" si="13"/>
        <v>249.98480000000001</v>
      </c>
      <c r="O158" s="32">
        <f t="shared" si="14"/>
        <v>1</v>
      </c>
      <c r="P158" s="32">
        <f t="shared" ca="1" si="15"/>
        <v>0</v>
      </c>
      <c r="Q158" s="33" t="s">
        <v>29</v>
      </c>
      <c r="R158" s="34">
        <f t="shared" si="16"/>
        <v>0</v>
      </c>
      <c r="S158" s="34">
        <f t="shared" si="17"/>
        <v>250.23480000000001</v>
      </c>
      <c r="T158" s="29">
        <v>250</v>
      </c>
      <c r="U158" s="29"/>
      <c r="V158" s="29"/>
      <c r="W158" s="29"/>
      <c r="X158" s="29"/>
      <c r="Y158" s="29"/>
      <c r="AA158" s="35">
        <v>0</v>
      </c>
      <c r="AB158" s="35">
        <v>0</v>
      </c>
      <c r="AC158" s="35">
        <v>0</v>
      </c>
      <c r="AD158" s="35">
        <v>0</v>
      </c>
      <c r="AE158" s="36">
        <v>1</v>
      </c>
      <c r="AF158" s="37">
        <v>250.2353</v>
      </c>
      <c r="AG158" s="38">
        <v>250</v>
      </c>
      <c r="AH158" s="32">
        <v>500</v>
      </c>
      <c r="AI158" s="38"/>
      <c r="AJ158" s="38"/>
      <c r="AK158" s="38"/>
      <c r="AL158" s="48"/>
    </row>
    <row r="159" spans="1:38" s="26" customFormat="1" ht="15">
      <c r="A159" s="1">
        <v>48</v>
      </c>
      <c r="B159" s="1">
        <v>45</v>
      </c>
      <c r="C159" s="58" t="s">
        <v>536</v>
      </c>
      <c r="D159" s="29" t="s">
        <v>40</v>
      </c>
      <c r="E159" s="29">
        <v>232</v>
      </c>
      <c r="F159" s="29"/>
      <c r="G159" s="29"/>
      <c r="H159" s="29"/>
      <c r="I159" s="29"/>
      <c r="J159" s="29"/>
      <c r="K159" s="32">
        <f t="shared" si="12"/>
        <v>232</v>
      </c>
      <c r="L159" s="32" t="s">
        <v>1286</v>
      </c>
      <c r="M159" s="32"/>
      <c r="N159" s="32">
        <f t="shared" si="13"/>
        <v>231.9847</v>
      </c>
      <c r="O159" s="32">
        <f t="shared" si="14"/>
        <v>1</v>
      </c>
      <c r="P159" s="32">
        <f t="shared" ca="1" si="15"/>
        <v>0</v>
      </c>
      <c r="Q159" s="33" t="s">
        <v>29</v>
      </c>
      <c r="R159" s="55">
        <f t="shared" si="16"/>
        <v>0</v>
      </c>
      <c r="S159" s="34">
        <f t="shared" si="17"/>
        <v>232.2167</v>
      </c>
      <c r="T159" s="29">
        <v>232</v>
      </c>
      <c r="U159" s="29"/>
      <c r="V159" s="29"/>
      <c r="W159" s="29"/>
      <c r="X159" s="29"/>
      <c r="Y159" s="29"/>
      <c r="AA159" s="35">
        <v>0</v>
      </c>
      <c r="AB159" s="35">
        <v>0</v>
      </c>
      <c r="AC159" s="35">
        <v>0</v>
      </c>
      <c r="AD159" s="35">
        <v>0</v>
      </c>
      <c r="AE159" s="36">
        <v>1</v>
      </c>
      <c r="AF159" s="37">
        <v>232.21719999999999</v>
      </c>
      <c r="AG159" s="38">
        <v>232</v>
      </c>
      <c r="AH159" s="32">
        <v>464</v>
      </c>
      <c r="AI159" s="38"/>
      <c r="AJ159" s="38"/>
      <c r="AK159" s="38"/>
      <c r="AL159" s="48"/>
    </row>
    <row r="160" spans="1:38" s="26" customFormat="1" ht="15">
      <c r="A160" s="1">
        <v>49</v>
      </c>
      <c r="B160" s="1">
        <v>46</v>
      </c>
      <c r="C160" s="58" t="s">
        <v>537</v>
      </c>
      <c r="D160" s="29" t="s">
        <v>40</v>
      </c>
      <c r="E160" s="29"/>
      <c r="F160" s="29">
        <v>230</v>
      </c>
      <c r="G160" s="29"/>
      <c r="H160" s="29"/>
      <c r="I160" s="29"/>
      <c r="J160" s="29"/>
      <c r="K160" s="32">
        <f t="shared" si="12"/>
        <v>230</v>
      </c>
      <c r="L160" s="32" t="s">
        <v>1286</v>
      </c>
      <c r="M160" s="32"/>
      <c r="N160" s="32">
        <f t="shared" si="13"/>
        <v>229.9846</v>
      </c>
      <c r="O160" s="32">
        <f t="shared" si="14"/>
        <v>1</v>
      </c>
      <c r="P160" s="32">
        <f t="shared" ca="1" si="15"/>
        <v>0</v>
      </c>
      <c r="Q160" s="33" t="s">
        <v>29</v>
      </c>
      <c r="R160" s="34">
        <f t="shared" si="16"/>
        <v>0</v>
      </c>
      <c r="S160" s="34">
        <f t="shared" si="17"/>
        <v>230.21459999999999</v>
      </c>
      <c r="T160" s="29">
        <v>230</v>
      </c>
      <c r="U160" s="29"/>
      <c r="V160" s="29"/>
      <c r="W160" s="29"/>
      <c r="X160" s="29"/>
      <c r="Y160" s="29"/>
      <c r="AA160" s="35">
        <v>0</v>
      </c>
      <c r="AB160" s="35">
        <v>0</v>
      </c>
      <c r="AC160" s="35">
        <v>0</v>
      </c>
      <c r="AD160" s="35">
        <v>0</v>
      </c>
      <c r="AE160" s="36">
        <v>1</v>
      </c>
      <c r="AF160" s="37">
        <v>230.21509999999998</v>
      </c>
      <c r="AG160" s="38">
        <v>230</v>
      </c>
      <c r="AH160" s="32">
        <v>460</v>
      </c>
      <c r="AI160" s="38"/>
      <c r="AJ160" s="38"/>
      <c r="AK160" s="38"/>
      <c r="AL160" s="48"/>
    </row>
    <row r="161" spans="1:38" s="26" customFormat="1" ht="15">
      <c r="A161" s="1">
        <v>50</v>
      </c>
      <c r="B161" s="1">
        <v>47</v>
      </c>
      <c r="C161" s="58" t="s">
        <v>538</v>
      </c>
      <c r="D161" s="29" t="s">
        <v>50</v>
      </c>
      <c r="E161" s="29">
        <v>204</v>
      </c>
      <c r="F161" s="29"/>
      <c r="G161" s="29"/>
      <c r="H161" s="29"/>
      <c r="I161" s="29"/>
      <c r="J161" s="29"/>
      <c r="K161" s="32">
        <f t="shared" si="12"/>
        <v>204</v>
      </c>
      <c r="L161" s="32" t="s">
        <v>1286</v>
      </c>
      <c r="M161" s="32"/>
      <c r="N161" s="32">
        <f t="shared" si="13"/>
        <v>203.9845</v>
      </c>
      <c r="O161" s="32">
        <f t="shared" si="14"/>
        <v>1</v>
      </c>
      <c r="P161" s="32">
        <f t="shared" ca="1" si="15"/>
        <v>0</v>
      </c>
      <c r="Q161" s="33" t="s">
        <v>29</v>
      </c>
      <c r="R161" s="55">
        <f t="shared" si="16"/>
        <v>0</v>
      </c>
      <c r="S161" s="34">
        <f t="shared" si="17"/>
        <v>204.1885</v>
      </c>
      <c r="T161" s="29">
        <v>204</v>
      </c>
      <c r="U161" s="29"/>
      <c r="V161" s="29"/>
      <c r="W161" s="29"/>
      <c r="X161" s="29"/>
      <c r="Y161" s="29"/>
      <c r="AA161" s="35">
        <v>0</v>
      </c>
      <c r="AB161" s="35">
        <v>0</v>
      </c>
      <c r="AC161" s="35">
        <v>0</v>
      </c>
      <c r="AD161" s="35">
        <v>0</v>
      </c>
      <c r="AE161" s="36">
        <v>1</v>
      </c>
      <c r="AF161" s="37">
        <v>204.18900000000002</v>
      </c>
      <c r="AG161" s="38">
        <v>204</v>
      </c>
      <c r="AH161" s="32">
        <v>408</v>
      </c>
      <c r="AI161" s="38"/>
      <c r="AJ161" s="38"/>
      <c r="AK161" s="38"/>
      <c r="AL161" s="48"/>
    </row>
    <row r="162" spans="1:38" s="26" customFormat="1" ht="15">
      <c r="A162" s="1">
        <v>51</v>
      </c>
      <c r="B162" s="1">
        <v>48</v>
      </c>
      <c r="C162" s="58" t="s">
        <v>539</v>
      </c>
      <c r="D162" s="29" t="s">
        <v>122</v>
      </c>
      <c r="E162" s="29">
        <v>92</v>
      </c>
      <c r="F162" s="29"/>
      <c r="G162" s="29"/>
      <c r="H162" s="29">
        <v>105</v>
      </c>
      <c r="I162" s="29"/>
      <c r="J162" s="29"/>
      <c r="K162" s="32">
        <f t="shared" si="12"/>
        <v>197</v>
      </c>
      <c r="L162" s="32" t="s">
        <v>1286</v>
      </c>
      <c r="M162" s="32"/>
      <c r="N162" s="32">
        <f t="shared" si="13"/>
        <v>196.98439999999999</v>
      </c>
      <c r="O162" s="32">
        <f t="shared" si="14"/>
        <v>2</v>
      </c>
      <c r="P162" s="32">
        <f t="shared" ca="1" si="15"/>
        <v>0</v>
      </c>
      <c r="Q162" s="33" t="s">
        <v>29</v>
      </c>
      <c r="R162" s="55">
        <f t="shared" si="16"/>
        <v>0</v>
      </c>
      <c r="S162" s="34">
        <f t="shared" si="17"/>
        <v>197.09859999999998</v>
      </c>
      <c r="T162" s="29">
        <v>105</v>
      </c>
      <c r="U162" s="29">
        <v>92</v>
      </c>
      <c r="V162" s="29"/>
      <c r="W162" s="29"/>
      <c r="X162" s="29"/>
      <c r="Y162" s="29"/>
      <c r="AA162" s="35">
        <v>0</v>
      </c>
      <c r="AB162" s="35">
        <v>0</v>
      </c>
      <c r="AC162" s="35">
        <v>0</v>
      </c>
      <c r="AD162" s="35">
        <v>0</v>
      </c>
      <c r="AE162" s="36">
        <v>2</v>
      </c>
      <c r="AF162" s="37">
        <v>197.09909999999999</v>
      </c>
      <c r="AG162" s="38">
        <v>105</v>
      </c>
      <c r="AH162" s="32">
        <v>302</v>
      </c>
      <c r="AI162" s="38"/>
      <c r="AJ162" s="38"/>
      <c r="AK162" s="38"/>
      <c r="AL162" s="48"/>
    </row>
    <row r="163" spans="1:38" s="26" customFormat="1" ht="15">
      <c r="A163" s="1">
        <v>52</v>
      </c>
      <c r="B163" s="1">
        <v>49</v>
      </c>
      <c r="C163" s="58" t="s">
        <v>540</v>
      </c>
      <c r="D163" s="29" t="s">
        <v>107</v>
      </c>
      <c r="E163" s="29"/>
      <c r="F163" s="29"/>
      <c r="G163" s="29"/>
      <c r="H163" s="29">
        <v>188</v>
      </c>
      <c r="I163" s="29"/>
      <c r="J163" s="29"/>
      <c r="K163" s="32">
        <f t="shared" si="12"/>
        <v>188</v>
      </c>
      <c r="L163" s="32" t="s">
        <v>1286</v>
      </c>
      <c r="M163" s="32"/>
      <c r="N163" s="32">
        <f t="shared" si="13"/>
        <v>187.98429999999999</v>
      </c>
      <c r="O163" s="32">
        <f t="shared" si="14"/>
        <v>1</v>
      </c>
      <c r="P163" s="32">
        <f t="shared" ca="1" si="15"/>
        <v>0</v>
      </c>
      <c r="Q163" s="33" t="s">
        <v>29</v>
      </c>
      <c r="R163" s="34">
        <f t="shared" si="16"/>
        <v>0</v>
      </c>
      <c r="S163" s="34">
        <f t="shared" si="17"/>
        <v>188.17229999999998</v>
      </c>
      <c r="T163" s="29">
        <v>188</v>
      </c>
      <c r="U163" s="29"/>
      <c r="V163" s="29"/>
      <c r="W163" s="29"/>
      <c r="X163" s="29"/>
      <c r="Y163" s="29"/>
      <c r="AA163" s="35">
        <v>0</v>
      </c>
      <c r="AB163" s="35">
        <v>0</v>
      </c>
      <c r="AC163" s="35">
        <v>0</v>
      </c>
      <c r="AD163" s="35">
        <v>0</v>
      </c>
      <c r="AE163" s="36">
        <v>1</v>
      </c>
      <c r="AF163" s="37">
        <v>188.1728</v>
      </c>
      <c r="AG163" s="38">
        <v>188</v>
      </c>
      <c r="AH163" s="32">
        <v>376</v>
      </c>
      <c r="AI163" s="38"/>
      <c r="AJ163" s="38"/>
      <c r="AK163" s="38"/>
      <c r="AL163" s="48"/>
    </row>
    <row r="164" spans="1:38" s="26" customFormat="1" ht="15">
      <c r="A164" s="1">
        <v>53</v>
      </c>
      <c r="B164" s="1">
        <v>50</v>
      </c>
      <c r="C164" s="58" t="s">
        <v>541</v>
      </c>
      <c r="D164" s="29" t="s">
        <v>122</v>
      </c>
      <c r="E164" s="29">
        <v>187</v>
      </c>
      <c r="F164" s="29"/>
      <c r="G164" s="29"/>
      <c r="H164" s="29"/>
      <c r="I164" s="29"/>
      <c r="J164" s="29"/>
      <c r="K164" s="32">
        <f t="shared" si="12"/>
        <v>187</v>
      </c>
      <c r="L164" s="32" t="s">
        <v>1286</v>
      </c>
      <c r="M164" s="32"/>
      <c r="N164" s="32">
        <f t="shared" si="13"/>
        <v>186.98419999999999</v>
      </c>
      <c r="O164" s="32">
        <f t="shared" si="14"/>
        <v>1</v>
      </c>
      <c r="P164" s="32">
        <f t="shared" ca="1" si="15"/>
        <v>0</v>
      </c>
      <c r="Q164" s="33" t="s">
        <v>29</v>
      </c>
      <c r="R164" s="55">
        <f t="shared" si="16"/>
        <v>0</v>
      </c>
      <c r="S164" s="34">
        <f t="shared" si="17"/>
        <v>187.1712</v>
      </c>
      <c r="T164" s="29">
        <v>187</v>
      </c>
      <c r="U164" s="29"/>
      <c r="V164" s="29"/>
      <c r="W164" s="29"/>
      <c r="X164" s="29"/>
      <c r="Y164" s="29"/>
      <c r="AA164" s="35">
        <v>0</v>
      </c>
      <c r="AB164" s="35">
        <v>0</v>
      </c>
      <c r="AC164" s="35">
        <v>0</v>
      </c>
      <c r="AD164" s="35">
        <v>0</v>
      </c>
      <c r="AE164" s="36">
        <v>1</v>
      </c>
      <c r="AF164" s="37">
        <v>187.17170000000002</v>
      </c>
      <c r="AG164" s="38">
        <v>187</v>
      </c>
      <c r="AH164" s="32">
        <v>374</v>
      </c>
      <c r="AI164" s="38"/>
      <c r="AJ164" s="38"/>
      <c r="AK164" s="38"/>
      <c r="AL164" s="48"/>
    </row>
    <row r="165" spans="1:38" s="26" customFormat="1" ht="15">
      <c r="A165" s="1">
        <v>54</v>
      </c>
      <c r="B165" s="1">
        <v>51</v>
      </c>
      <c r="C165" s="58" t="s">
        <v>542</v>
      </c>
      <c r="D165" s="29" t="s">
        <v>437</v>
      </c>
      <c r="E165" s="29">
        <v>151</v>
      </c>
      <c r="F165" s="29"/>
      <c r="G165" s="29"/>
      <c r="H165" s="29"/>
      <c r="I165" s="29"/>
      <c r="J165" s="29"/>
      <c r="K165" s="32">
        <f t="shared" si="12"/>
        <v>151</v>
      </c>
      <c r="L165" s="32" t="s">
        <v>1286</v>
      </c>
      <c r="M165" s="32"/>
      <c r="N165" s="32">
        <f t="shared" si="13"/>
        <v>150.98410000000001</v>
      </c>
      <c r="O165" s="32">
        <f t="shared" si="14"/>
        <v>1</v>
      </c>
      <c r="P165" s="32">
        <f t="shared" ca="1" si="15"/>
        <v>0</v>
      </c>
      <c r="Q165" s="33" t="s">
        <v>29</v>
      </c>
      <c r="R165" s="55">
        <f t="shared" si="16"/>
        <v>0</v>
      </c>
      <c r="S165" s="34">
        <f t="shared" si="17"/>
        <v>151.13510000000002</v>
      </c>
      <c r="T165" s="29">
        <v>151</v>
      </c>
      <c r="U165" s="29"/>
      <c r="V165" s="29"/>
      <c r="W165" s="29"/>
      <c r="X165" s="29"/>
      <c r="Y165" s="29"/>
      <c r="AA165" s="35">
        <v>0</v>
      </c>
      <c r="AB165" s="35">
        <v>0</v>
      </c>
      <c r="AC165" s="35">
        <v>0</v>
      </c>
      <c r="AD165" s="35">
        <v>0</v>
      </c>
      <c r="AE165" s="36">
        <v>1</v>
      </c>
      <c r="AF165" s="37">
        <v>151.13560000000001</v>
      </c>
      <c r="AG165" s="38">
        <v>151</v>
      </c>
      <c r="AH165" s="32">
        <v>302</v>
      </c>
      <c r="AI165" s="38"/>
      <c r="AJ165" s="38"/>
      <c r="AK165" s="38"/>
      <c r="AL165" s="48"/>
    </row>
    <row r="166" spans="1:38" s="26" customFormat="1" ht="15">
      <c r="A166" s="1">
        <v>55</v>
      </c>
      <c r="B166" s="1">
        <v>52</v>
      </c>
      <c r="C166" s="58" t="s">
        <v>543</v>
      </c>
      <c r="D166" s="29" t="s">
        <v>77</v>
      </c>
      <c r="E166" s="29">
        <v>137</v>
      </c>
      <c r="F166" s="29"/>
      <c r="G166" s="29"/>
      <c r="H166" s="29"/>
      <c r="I166" s="29"/>
      <c r="J166" s="29"/>
      <c r="K166" s="32">
        <f t="shared" si="12"/>
        <v>137</v>
      </c>
      <c r="L166" s="32" t="s">
        <v>1286</v>
      </c>
      <c r="M166" s="32"/>
      <c r="N166" s="32">
        <f t="shared" si="13"/>
        <v>136.98400000000001</v>
      </c>
      <c r="O166" s="32">
        <f t="shared" si="14"/>
        <v>1</v>
      </c>
      <c r="P166" s="32">
        <f t="shared" ca="1" si="15"/>
        <v>0</v>
      </c>
      <c r="Q166" s="33" t="s">
        <v>29</v>
      </c>
      <c r="R166" s="55">
        <f t="shared" si="16"/>
        <v>0</v>
      </c>
      <c r="S166" s="34">
        <f t="shared" si="17"/>
        <v>137.12100000000001</v>
      </c>
      <c r="T166" s="29">
        <v>137</v>
      </c>
      <c r="U166" s="29"/>
      <c r="V166" s="29"/>
      <c r="W166" s="29"/>
      <c r="X166" s="29"/>
      <c r="Y166" s="29"/>
      <c r="AA166" s="35">
        <v>0</v>
      </c>
      <c r="AB166" s="35">
        <v>0</v>
      </c>
      <c r="AC166" s="35">
        <v>0</v>
      </c>
      <c r="AD166" s="35">
        <v>0</v>
      </c>
      <c r="AE166" s="36">
        <v>1</v>
      </c>
      <c r="AF166" s="37">
        <v>137.1215</v>
      </c>
      <c r="AG166" s="38">
        <v>137</v>
      </c>
      <c r="AH166" s="32">
        <v>274</v>
      </c>
      <c r="AI166" s="38"/>
      <c r="AJ166" s="38"/>
      <c r="AK166" s="38"/>
      <c r="AL166" s="48"/>
    </row>
    <row r="167" spans="1:38" s="26" customFormat="1" ht="15">
      <c r="A167" s="1">
        <v>56</v>
      </c>
      <c r="B167" s="1">
        <v>53</v>
      </c>
      <c r="C167" s="58" t="s">
        <v>544</v>
      </c>
      <c r="D167" s="29" t="s">
        <v>74</v>
      </c>
      <c r="E167" s="29"/>
      <c r="F167" s="29">
        <v>78</v>
      </c>
      <c r="G167" s="29"/>
      <c r="H167" s="29"/>
      <c r="I167" s="29"/>
      <c r="J167" s="29"/>
      <c r="K167" s="32">
        <f t="shared" si="12"/>
        <v>78</v>
      </c>
      <c r="L167" s="32" t="s">
        <v>1286</v>
      </c>
      <c r="M167" s="32"/>
      <c r="N167" s="32">
        <f t="shared" si="13"/>
        <v>77.983900000000006</v>
      </c>
      <c r="O167" s="32">
        <f t="shared" si="14"/>
        <v>1</v>
      </c>
      <c r="P167" s="32">
        <f t="shared" ca="1" si="15"/>
        <v>0</v>
      </c>
      <c r="Q167" s="33" t="s">
        <v>29</v>
      </c>
      <c r="R167" s="34">
        <f t="shared" si="16"/>
        <v>0</v>
      </c>
      <c r="S167" s="34">
        <f t="shared" si="17"/>
        <v>78.061900000000009</v>
      </c>
      <c r="T167" s="29">
        <v>78</v>
      </c>
      <c r="U167" s="29"/>
      <c r="V167" s="29"/>
      <c r="W167" s="29"/>
      <c r="X167" s="29"/>
      <c r="Y167" s="29"/>
      <c r="AA167" s="35">
        <v>0</v>
      </c>
      <c r="AB167" s="35">
        <v>0</v>
      </c>
      <c r="AC167" s="35">
        <v>0</v>
      </c>
      <c r="AD167" s="35">
        <v>0</v>
      </c>
      <c r="AE167" s="36">
        <v>1</v>
      </c>
      <c r="AF167" s="37">
        <v>78.062399999999997</v>
      </c>
      <c r="AG167" s="38">
        <v>78</v>
      </c>
      <c r="AH167" s="32">
        <v>156</v>
      </c>
      <c r="AI167" s="38"/>
      <c r="AJ167" s="38"/>
      <c r="AK167" s="38"/>
      <c r="AL167" s="48"/>
    </row>
    <row r="168" spans="1:38" ht="5.0999999999999996" customHeight="1">
      <c r="A168" s="58"/>
      <c r="B168" s="1"/>
      <c r="C168" s="58"/>
      <c r="D168" s="29"/>
      <c r="E168" s="29"/>
      <c r="F168" s="29"/>
      <c r="G168" s="29"/>
      <c r="H168" s="29"/>
      <c r="I168" s="29"/>
      <c r="J168" s="29"/>
      <c r="K168" s="32"/>
      <c r="L168" s="27"/>
      <c r="M168" s="27"/>
      <c r="N168" s="32"/>
      <c r="O168" s="27"/>
      <c r="P168" s="27"/>
      <c r="R168" s="59"/>
      <c r="S168" s="34"/>
      <c r="T168" s="29"/>
      <c r="U168" s="29"/>
      <c r="V168" s="27"/>
      <c r="W168" s="27"/>
      <c r="X168" s="27"/>
      <c r="Y168" s="27"/>
      <c r="AE168" s="60"/>
      <c r="AF168" s="60"/>
      <c r="AG168" s="26"/>
      <c r="AH168" s="26"/>
      <c r="AI168" s="38"/>
      <c r="AJ168" s="38"/>
      <c r="AK168" s="38"/>
      <c r="AL168" s="30"/>
    </row>
    <row r="169" spans="1:38" ht="15">
      <c r="A169" s="58"/>
      <c r="B169" s="1"/>
      <c r="C169" s="58"/>
      <c r="D169" s="29"/>
      <c r="E169" s="29"/>
      <c r="F169" s="27"/>
      <c r="G169" s="27"/>
      <c r="H169" s="27"/>
      <c r="I169" s="27"/>
      <c r="J169" s="27"/>
      <c r="K169" s="32"/>
      <c r="L169" s="27"/>
      <c r="M169" s="27"/>
      <c r="N169" s="32"/>
      <c r="O169" s="27"/>
      <c r="P169" s="27"/>
      <c r="R169" s="59"/>
      <c r="S169" s="34"/>
      <c r="T169" s="29"/>
      <c r="U169" s="29"/>
      <c r="V169" s="27"/>
      <c r="W169" s="27"/>
      <c r="X169" s="27"/>
      <c r="Y169" s="27"/>
      <c r="AE169" s="60"/>
      <c r="AF169" s="60"/>
      <c r="AG169" s="26"/>
      <c r="AH169" s="26"/>
      <c r="AI169" s="38"/>
      <c r="AJ169" s="38"/>
      <c r="AK169" s="38"/>
      <c r="AL169" s="30"/>
    </row>
    <row r="170" spans="1:38" ht="15">
      <c r="A170" s="1"/>
      <c r="B170" s="1"/>
      <c r="C170" s="57" t="s">
        <v>54</v>
      </c>
      <c r="D170" s="29"/>
      <c r="E170" s="29"/>
      <c r="F170" s="27"/>
      <c r="G170" s="27"/>
      <c r="H170" s="27"/>
      <c r="I170" s="27"/>
      <c r="J170" s="27"/>
      <c r="K170" s="32"/>
      <c r="L170" s="27"/>
      <c r="M170" s="27"/>
      <c r="N170" s="32"/>
      <c r="O170" s="27"/>
      <c r="P170" s="27"/>
      <c r="Q170" s="50" t="str">
        <f>C170</f>
        <v>M45</v>
      </c>
      <c r="R170" s="59"/>
      <c r="S170" s="34"/>
      <c r="T170" s="29"/>
      <c r="U170" s="29"/>
      <c r="V170" s="27"/>
      <c r="W170" s="27"/>
      <c r="X170" s="27"/>
      <c r="Y170" s="27"/>
      <c r="AE170" s="60"/>
      <c r="AF170" s="60"/>
      <c r="AG170" s="26"/>
      <c r="AH170" s="26"/>
      <c r="AI170" s="38">
        <v>1105</v>
      </c>
      <c r="AJ170" s="38">
        <v>1063</v>
      </c>
      <c r="AK170" s="38">
        <v>1036</v>
      </c>
      <c r="AL170" s="30"/>
    </row>
    <row r="171" spans="1:38" ht="15">
      <c r="A171" s="1">
        <v>1</v>
      </c>
      <c r="B171" s="1">
        <v>1</v>
      </c>
      <c r="C171" s="58" t="s">
        <v>53</v>
      </c>
      <c r="D171" s="29" t="s">
        <v>36</v>
      </c>
      <c r="E171" s="29"/>
      <c r="F171" s="27">
        <v>277</v>
      </c>
      <c r="G171" s="27">
        <v>279</v>
      </c>
      <c r="H171" s="27"/>
      <c r="I171" s="27">
        <v>285</v>
      </c>
      <c r="J171" s="27">
        <v>290</v>
      </c>
      <c r="K171" s="32">
        <f t="shared" ref="K171:K222" si="18"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1131</v>
      </c>
      <c r="L171" s="32" t="s">
        <v>1286</v>
      </c>
      <c r="M171" s="32" t="s">
        <v>545</v>
      </c>
      <c r="N171" s="32">
        <f t="shared" ref="N171:N222" si="19">K171-(ROW(K171)-ROW(K$6))/10000</f>
        <v>1130.9835</v>
      </c>
      <c r="O171" s="32">
        <f t="shared" ref="O171:O222" si="20">COUNT(E171:J171)</f>
        <v>4</v>
      </c>
      <c r="P171" s="32">
        <f t="shared" ref="P171:P222" ca="1" si="21">IF(AND(O171=1,OFFSET(D171,0,P$3)&gt;0),"Y",0)</f>
        <v>0</v>
      </c>
      <c r="Q171" s="33" t="s">
        <v>54</v>
      </c>
      <c r="R171" s="34">
        <f t="shared" ref="R171:R222" si="22">1-(Q171=Q170)</f>
        <v>0</v>
      </c>
      <c r="S171" s="34">
        <f t="shared" ref="S171:S222" si="23">N171+T171/1000+U171/10000+V171/100000+W171/1000000+X171/10000000+Y171/100000000</f>
        <v>1131.305067</v>
      </c>
      <c r="T171" s="27">
        <v>290</v>
      </c>
      <c r="U171" s="27">
        <v>285</v>
      </c>
      <c r="V171" s="27">
        <v>279</v>
      </c>
      <c r="W171" s="27">
        <v>277</v>
      </c>
      <c r="X171" s="29"/>
      <c r="Y171" s="27"/>
      <c r="AA171" s="35">
        <v>0</v>
      </c>
      <c r="AB171" s="35">
        <v>0</v>
      </c>
      <c r="AC171" s="35">
        <v>0</v>
      </c>
      <c r="AD171" s="35">
        <v>0</v>
      </c>
      <c r="AE171" s="36">
        <v>3</v>
      </c>
      <c r="AF171" s="37">
        <v>841.2987700000001</v>
      </c>
      <c r="AG171" s="38">
        <v>285</v>
      </c>
      <c r="AH171" s="32">
        <v>1126</v>
      </c>
      <c r="AI171" s="38" t="s">
        <v>545</v>
      </c>
      <c r="AJ171" s="38" t="s">
        <v>546</v>
      </c>
      <c r="AK171" s="38" t="s">
        <v>547</v>
      </c>
      <c r="AL171" s="30"/>
    </row>
    <row r="172" spans="1:38" ht="15">
      <c r="A172" s="1">
        <v>2</v>
      </c>
      <c r="B172" s="1">
        <v>2</v>
      </c>
      <c r="C172" s="58" t="s">
        <v>70</v>
      </c>
      <c r="D172" s="29" t="s">
        <v>36</v>
      </c>
      <c r="E172" s="29">
        <v>269</v>
      </c>
      <c r="F172" s="27">
        <v>276</v>
      </c>
      <c r="G172" s="27">
        <v>276</v>
      </c>
      <c r="H172" s="27">
        <v>274</v>
      </c>
      <c r="I172" s="27">
        <v>279</v>
      </c>
      <c r="J172" s="27">
        <v>285</v>
      </c>
      <c r="K172" s="32">
        <f t="shared" si="18"/>
        <v>1116</v>
      </c>
      <c r="L172" s="32" t="s">
        <v>1286</v>
      </c>
      <c r="M172" s="32" t="s">
        <v>546</v>
      </c>
      <c r="N172" s="32">
        <f t="shared" si="19"/>
        <v>1115.9834000000001</v>
      </c>
      <c r="O172" s="32">
        <f t="shared" si="20"/>
        <v>6</v>
      </c>
      <c r="P172" s="32">
        <f t="shared" ca="1" si="21"/>
        <v>0</v>
      </c>
      <c r="Q172" s="33" t="s">
        <v>54</v>
      </c>
      <c r="R172" s="55">
        <f t="shared" si="22"/>
        <v>0</v>
      </c>
      <c r="S172" s="34">
        <f t="shared" si="23"/>
        <v>1116.2993660900001</v>
      </c>
      <c r="T172" s="27">
        <v>285</v>
      </c>
      <c r="U172" s="27">
        <v>279</v>
      </c>
      <c r="V172" s="27">
        <v>276</v>
      </c>
      <c r="W172" s="27">
        <v>276</v>
      </c>
      <c r="X172" s="27">
        <v>274</v>
      </c>
      <c r="Y172" s="29">
        <v>269</v>
      </c>
      <c r="AA172" s="35">
        <v>0</v>
      </c>
      <c r="AB172" s="35">
        <v>0</v>
      </c>
      <c r="AC172" s="35">
        <v>0</v>
      </c>
      <c r="AD172" s="35">
        <v>0</v>
      </c>
      <c r="AE172" s="36">
        <v>5</v>
      </c>
      <c r="AF172" s="37">
        <v>1105.2936608999998</v>
      </c>
      <c r="AG172" s="38">
        <v>279</v>
      </c>
      <c r="AH172" s="32">
        <v>1110</v>
      </c>
      <c r="AI172" s="38" t="s">
        <v>545</v>
      </c>
      <c r="AJ172" s="38" t="s">
        <v>546</v>
      </c>
      <c r="AK172" s="38"/>
      <c r="AL172" s="30"/>
    </row>
    <row r="173" spans="1:38" ht="15">
      <c r="A173" s="1">
        <v>3</v>
      </c>
      <c r="B173" s="1">
        <v>3</v>
      </c>
      <c r="C173" s="58" t="s">
        <v>101</v>
      </c>
      <c r="D173" s="29" t="s">
        <v>36</v>
      </c>
      <c r="E173" s="29">
        <v>268</v>
      </c>
      <c r="F173" s="27">
        <v>267</v>
      </c>
      <c r="G173" s="27">
        <v>265</v>
      </c>
      <c r="H173" s="27"/>
      <c r="I173" s="27">
        <v>263</v>
      </c>
      <c r="J173" s="27">
        <v>270</v>
      </c>
      <c r="K173" s="32">
        <f t="shared" si="18"/>
        <v>1070</v>
      </c>
      <c r="L173" s="32" t="s">
        <v>1286</v>
      </c>
      <c r="M173" s="32" t="s">
        <v>547</v>
      </c>
      <c r="N173" s="32">
        <f t="shared" si="19"/>
        <v>1069.9833000000001</v>
      </c>
      <c r="O173" s="32">
        <f t="shared" si="20"/>
        <v>5</v>
      </c>
      <c r="P173" s="32">
        <f t="shared" ca="1" si="21"/>
        <v>0</v>
      </c>
      <c r="Q173" s="33" t="s">
        <v>54</v>
      </c>
      <c r="R173" s="55">
        <f t="shared" si="22"/>
        <v>0</v>
      </c>
      <c r="S173" s="34">
        <f t="shared" si="23"/>
        <v>1070.2830613000001</v>
      </c>
      <c r="T173" s="27">
        <v>270</v>
      </c>
      <c r="U173" s="29">
        <v>268</v>
      </c>
      <c r="V173" s="27">
        <v>267</v>
      </c>
      <c r="W173" s="27">
        <v>265</v>
      </c>
      <c r="X173" s="27">
        <v>263</v>
      </c>
      <c r="Y173" s="27"/>
      <c r="AA173" s="35">
        <v>0</v>
      </c>
      <c r="AB173" s="35">
        <v>0</v>
      </c>
      <c r="AC173" s="35">
        <v>0</v>
      </c>
      <c r="AD173" s="35">
        <v>0</v>
      </c>
      <c r="AE173" s="36">
        <v>4</v>
      </c>
      <c r="AF173" s="37">
        <v>1063.2815129999997</v>
      </c>
      <c r="AG173" s="38">
        <v>268</v>
      </c>
      <c r="AH173" s="32">
        <v>1068</v>
      </c>
      <c r="AI173" s="38"/>
      <c r="AJ173" s="38" t="s">
        <v>546</v>
      </c>
      <c r="AK173" s="38" t="s">
        <v>547</v>
      </c>
      <c r="AL173" s="30"/>
    </row>
    <row r="174" spans="1:38" ht="15">
      <c r="A174" s="1">
        <v>4</v>
      </c>
      <c r="B174" s="1">
        <v>4</v>
      </c>
      <c r="C174" s="58" t="s">
        <v>78</v>
      </c>
      <c r="D174" s="29" t="s">
        <v>33</v>
      </c>
      <c r="E174" s="29"/>
      <c r="F174" s="27"/>
      <c r="G174" s="27">
        <v>240</v>
      </c>
      <c r="H174" s="27">
        <v>254</v>
      </c>
      <c r="I174" s="27">
        <v>266</v>
      </c>
      <c r="J174" s="27">
        <v>282</v>
      </c>
      <c r="K174" s="32">
        <f t="shared" si="18"/>
        <v>1042</v>
      </c>
      <c r="L174" s="32" t="s">
        <v>1286</v>
      </c>
      <c r="M174" s="32"/>
      <c r="N174" s="32">
        <f t="shared" si="19"/>
        <v>1041.9831999999999</v>
      </c>
      <c r="O174" s="32">
        <f t="shared" si="20"/>
        <v>4</v>
      </c>
      <c r="P174" s="32">
        <f t="shared" ca="1" si="21"/>
        <v>0</v>
      </c>
      <c r="Q174" s="33" t="s">
        <v>54</v>
      </c>
      <c r="R174" s="34">
        <f t="shared" si="22"/>
        <v>0</v>
      </c>
      <c r="S174" s="34">
        <f t="shared" si="23"/>
        <v>1042.2945799999998</v>
      </c>
      <c r="T174" s="27">
        <v>282</v>
      </c>
      <c r="U174" s="27">
        <v>266</v>
      </c>
      <c r="V174" s="27">
        <v>254</v>
      </c>
      <c r="W174" s="27">
        <v>240</v>
      </c>
      <c r="X174" s="29"/>
      <c r="Y174" s="27"/>
      <c r="AA174" s="35">
        <v>0</v>
      </c>
      <c r="AB174" s="35">
        <v>0</v>
      </c>
      <c r="AC174" s="35">
        <v>0</v>
      </c>
      <c r="AD174" s="35">
        <v>0</v>
      </c>
      <c r="AE174" s="36">
        <v>3</v>
      </c>
      <c r="AF174" s="37">
        <v>760.27669999999989</v>
      </c>
      <c r="AG174" s="38">
        <v>266</v>
      </c>
      <c r="AH174" s="32">
        <v>1026</v>
      </c>
      <c r="AI174" s="38"/>
      <c r="AJ174" s="38"/>
      <c r="AK174" s="38"/>
      <c r="AL174" s="30"/>
    </row>
    <row r="175" spans="1:38" ht="15">
      <c r="A175" s="1">
        <v>5</v>
      </c>
      <c r="B175" s="1">
        <v>5</v>
      </c>
      <c r="C175" s="58" t="s">
        <v>548</v>
      </c>
      <c r="D175" s="29" t="s">
        <v>74</v>
      </c>
      <c r="E175" s="29"/>
      <c r="F175" s="27">
        <v>264</v>
      </c>
      <c r="G175" s="27">
        <v>257</v>
      </c>
      <c r="H175" s="27">
        <v>248</v>
      </c>
      <c r="I175" s="27">
        <v>267</v>
      </c>
      <c r="J175" s="27"/>
      <c r="K175" s="32">
        <f t="shared" si="18"/>
        <v>1036</v>
      </c>
      <c r="L175" s="32" t="s">
        <v>1286</v>
      </c>
      <c r="M175" s="32"/>
      <c r="N175" s="32">
        <f t="shared" si="19"/>
        <v>1035.9830999999999</v>
      </c>
      <c r="O175" s="32">
        <f t="shared" si="20"/>
        <v>4</v>
      </c>
      <c r="P175" s="32">
        <f t="shared" ca="1" si="21"/>
        <v>0</v>
      </c>
      <c r="Q175" s="33" t="s">
        <v>54</v>
      </c>
      <c r="R175" s="34">
        <f t="shared" si="22"/>
        <v>0</v>
      </c>
      <c r="S175" s="34">
        <f t="shared" si="23"/>
        <v>1036.2793180000001</v>
      </c>
      <c r="T175" s="27">
        <v>267</v>
      </c>
      <c r="U175" s="27">
        <v>264</v>
      </c>
      <c r="V175" s="27">
        <v>257</v>
      </c>
      <c r="W175" s="27">
        <v>248</v>
      </c>
      <c r="X175" s="29"/>
      <c r="Y175" s="27"/>
      <c r="AA175" s="35">
        <v>0</v>
      </c>
      <c r="AB175" s="35">
        <v>0</v>
      </c>
      <c r="AC175" s="35">
        <v>0</v>
      </c>
      <c r="AD175" s="35">
        <v>0</v>
      </c>
      <c r="AE175" s="36">
        <v>4</v>
      </c>
      <c r="AF175" s="37">
        <v>1036.2800180000002</v>
      </c>
      <c r="AG175" s="38">
        <v>267</v>
      </c>
      <c r="AH175" s="32">
        <v>1055</v>
      </c>
      <c r="AI175" s="38"/>
      <c r="AJ175" s="38"/>
      <c r="AK175" s="38" t="s">
        <v>547</v>
      </c>
      <c r="AL175" s="30"/>
    </row>
    <row r="176" spans="1:38" ht="15">
      <c r="A176" s="1">
        <v>6</v>
      </c>
      <c r="B176" s="1">
        <v>6</v>
      </c>
      <c r="C176" s="58" t="s">
        <v>141</v>
      </c>
      <c r="D176" s="29" t="s">
        <v>143</v>
      </c>
      <c r="E176" s="29">
        <v>245</v>
      </c>
      <c r="F176" s="27">
        <v>238</v>
      </c>
      <c r="G176" s="27">
        <v>232</v>
      </c>
      <c r="H176" s="27">
        <v>242</v>
      </c>
      <c r="I176" s="27">
        <v>259</v>
      </c>
      <c r="J176" s="27">
        <v>254</v>
      </c>
      <c r="K176" s="32">
        <f t="shared" si="18"/>
        <v>1000</v>
      </c>
      <c r="L176" s="32" t="s">
        <v>1286</v>
      </c>
      <c r="M176" s="32"/>
      <c r="N176" s="32">
        <f t="shared" si="19"/>
        <v>999.98299999999995</v>
      </c>
      <c r="O176" s="32">
        <f t="shared" si="20"/>
        <v>6</v>
      </c>
      <c r="P176" s="32">
        <f t="shared" ca="1" si="21"/>
        <v>0</v>
      </c>
      <c r="Q176" s="33" t="s">
        <v>54</v>
      </c>
      <c r="R176" s="55">
        <f t="shared" si="22"/>
        <v>0</v>
      </c>
      <c r="S176" s="34">
        <f t="shared" si="23"/>
        <v>1000.2701181199999</v>
      </c>
      <c r="T176" s="27">
        <v>259</v>
      </c>
      <c r="U176" s="27">
        <v>254</v>
      </c>
      <c r="V176" s="29">
        <v>245</v>
      </c>
      <c r="W176" s="27">
        <v>242</v>
      </c>
      <c r="X176" s="27">
        <v>238</v>
      </c>
      <c r="Y176" s="27">
        <v>232</v>
      </c>
      <c r="AA176" s="35">
        <v>0</v>
      </c>
      <c r="AB176" s="35">
        <v>0</v>
      </c>
      <c r="AC176" s="35">
        <v>0</v>
      </c>
      <c r="AD176" s="35">
        <v>0</v>
      </c>
      <c r="AE176" s="36">
        <v>5</v>
      </c>
      <c r="AF176" s="37">
        <v>984.26988119999999</v>
      </c>
      <c r="AG176" s="38">
        <v>259</v>
      </c>
      <c r="AH176" s="32">
        <v>1005</v>
      </c>
      <c r="AI176" s="38"/>
      <c r="AJ176" s="38"/>
      <c r="AK176" s="38"/>
      <c r="AL176" s="30"/>
    </row>
    <row r="177" spans="1:38" ht="15">
      <c r="A177" s="1">
        <v>7</v>
      </c>
      <c r="B177" s="1">
        <v>7</v>
      </c>
      <c r="C177" s="58" t="s">
        <v>118</v>
      </c>
      <c r="D177" s="29" t="s">
        <v>36</v>
      </c>
      <c r="E177" s="29">
        <v>241</v>
      </c>
      <c r="F177" s="27">
        <v>239</v>
      </c>
      <c r="G177" s="27"/>
      <c r="H177" s="27">
        <v>237</v>
      </c>
      <c r="I177" s="27">
        <v>252</v>
      </c>
      <c r="J177" s="27">
        <v>263</v>
      </c>
      <c r="K177" s="32">
        <f t="shared" si="18"/>
        <v>995</v>
      </c>
      <c r="L177" s="32" t="s">
        <v>1286</v>
      </c>
      <c r="M177" s="32"/>
      <c r="N177" s="32">
        <f t="shared" si="19"/>
        <v>994.98289999999997</v>
      </c>
      <c r="O177" s="32">
        <f t="shared" si="20"/>
        <v>5</v>
      </c>
      <c r="P177" s="32">
        <f t="shared" ca="1" si="21"/>
        <v>0</v>
      </c>
      <c r="Q177" s="33" t="s">
        <v>54</v>
      </c>
      <c r="R177" s="55">
        <f t="shared" si="22"/>
        <v>0</v>
      </c>
      <c r="S177" s="34">
        <f t="shared" si="23"/>
        <v>995.27377270000011</v>
      </c>
      <c r="T177" s="27">
        <v>263</v>
      </c>
      <c r="U177" s="27">
        <v>252</v>
      </c>
      <c r="V177" s="29">
        <v>241</v>
      </c>
      <c r="W177" s="27">
        <v>239</v>
      </c>
      <c r="X177" s="27">
        <v>237</v>
      </c>
      <c r="Y177" s="27"/>
      <c r="AA177" s="35">
        <v>0</v>
      </c>
      <c r="AB177" s="35">
        <v>0</v>
      </c>
      <c r="AC177" s="35">
        <v>0</v>
      </c>
      <c r="AD177" s="35">
        <v>0</v>
      </c>
      <c r="AE177" s="36">
        <v>4</v>
      </c>
      <c r="AF177" s="37">
        <v>969.26232699999991</v>
      </c>
      <c r="AG177" s="38">
        <v>252</v>
      </c>
      <c r="AH177" s="32">
        <v>984</v>
      </c>
      <c r="AI177" s="38"/>
      <c r="AJ177" s="38"/>
      <c r="AK177" s="38"/>
      <c r="AL177" s="30"/>
    </row>
    <row r="178" spans="1:38" ht="15">
      <c r="A178" s="1">
        <v>8</v>
      </c>
      <c r="B178" s="1">
        <v>8</v>
      </c>
      <c r="C178" s="58" t="s">
        <v>117</v>
      </c>
      <c r="D178" s="29" t="s">
        <v>47</v>
      </c>
      <c r="E178" s="29"/>
      <c r="F178" s="27">
        <v>233</v>
      </c>
      <c r="G178" s="27">
        <v>234</v>
      </c>
      <c r="H178" s="27">
        <v>236</v>
      </c>
      <c r="I178" s="27"/>
      <c r="J178" s="27">
        <v>264</v>
      </c>
      <c r="K178" s="32">
        <f t="shared" si="18"/>
        <v>967</v>
      </c>
      <c r="L178" s="32" t="s">
        <v>1286</v>
      </c>
      <c r="M178" s="32"/>
      <c r="N178" s="32">
        <f t="shared" si="19"/>
        <v>966.9828</v>
      </c>
      <c r="O178" s="32">
        <f t="shared" si="20"/>
        <v>4</v>
      </c>
      <c r="P178" s="32">
        <f t="shared" ca="1" si="21"/>
        <v>0</v>
      </c>
      <c r="Q178" s="33" t="s">
        <v>54</v>
      </c>
      <c r="R178" s="34">
        <f t="shared" si="22"/>
        <v>0</v>
      </c>
      <c r="S178" s="34">
        <f t="shared" si="23"/>
        <v>967.27297299999998</v>
      </c>
      <c r="T178" s="27">
        <v>264</v>
      </c>
      <c r="U178" s="27">
        <v>236</v>
      </c>
      <c r="V178" s="27">
        <v>234</v>
      </c>
      <c r="W178" s="27">
        <v>233</v>
      </c>
      <c r="X178" s="29"/>
      <c r="Y178" s="27"/>
      <c r="AA178" s="35">
        <v>0</v>
      </c>
      <c r="AB178" s="35">
        <v>0</v>
      </c>
      <c r="AC178" s="35">
        <v>0</v>
      </c>
      <c r="AD178" s="35">
        <v>0</v>
      </c>
      <c r="AE178" s="36">
        <v>3</v>
      </c>
      <c r="AF178" s="37">
        <v>703.2443300000001</v>
      </c>
      <c r="AG178" s="38">
        <v>236</v>
      </c>
      <c r="AH178" s="32">
        <v>939</v>
      </c>
      <c r="AI178" s="38"/>
      <c r="AJ178" s="38"/>
      <c r="AK178" s="38"/>
      <c r="AL178" s="30"/>
    </row>
    <row r="179" spans="1:38" ht="15">
      <c r="A179" s="1">
        <v>9</v>
      </c>
      <c r="B179" s="1">
        <v>9</v>
      </c>
      <c r="C179" s="58" t="s">
        <v>549</v>
      </c>
      <c r="D179" s="29" t="s">
        <v>47</v>
      </c>
      <c r="E179" s="29">
        <v>223</v>
      </c>
      <c r="F179" s="27">
        <v>231</v>
      </c>
      <c r="G179" s="27">
        <v>233</v>
      </c>
      <c r="H179" s="27">
        <v>238</v>
      </c>
      <c r="I179" s="27"/>
      <c r="J179" s="27"/>
      <c r="K179" s="32">
        <f t="shared" si="18"/>
        <v>925</v>
      </c>
      <c r="L179" s="32" t="s">
        <v>1286</v>
      </c>
      <c r="M179" s="32"/>
      <c r="N179" s="32">
        <f t="shared" si="19"/>
        <v>924.98270000000002</v>
      </c>
      <c r="O179" s="32">
        <f t="shared" si="20"/>
        <v>4</v>
      </c>
      <c r="P179" s="32">
        <f t="shared" ca="1" si="21"/>
        <v>0</v>
      </c>
      <c r="Q179" s="33" t="s">
        <v>54</v>
      </c>
      <c r="R179" s="55">
        <f t="shared" si="22"/>
        <v>0</v>
      </c>
      <c r="S179" s="34">
        <f t="shared" si="23"/>
        <v>925.246533</v>
      </c>
      <c r="T179" s="27">
        <v>238</v>
      </c>
      <c r="U179" s="27">
        <v>233</v>
      </c>
      <c r="V179" s="27">
        <v>231</v>
      </c>
      <c r="W179" s="29">
        <v>223</v>
      </c>
      <c r="X179" s="27"/>
      <c r="Y179" s="27"/>
      <c r="AA179" s="35">
        <v>0</v>
      </c>
      <c r="AB179" s="35">
        <v>0</v>
      </c>
      <c r="AC179" s="35">
        <v>0</v>
      </c>
      <c r="AD179" s="35">
        <v>0</v>
      </c>
      <c r="AE179" s="36">
        <v>4</v>
      </c>
      <c r="AF179" s="37">
        <v>925.24733300000003</v>
      </c>
      <c r="AG179" s="38">
        <v>238</v>
      </c>
      <c r="AH179" s="32">
        <v>940</v>
      </c>
      <c r="AI179" s="38"/>
      <c r="AJ179" s="38"/>
      <c r="AK179" s="38"/>
      <c r="AL179" s="30"/>
    </row>
    <row r="180" spans="1:38" ht="15">
      <c r="A180" s="1">
        <v>10</v>
      </c>
      <c r="B180" s="1">
        <v>10</v>
      </c>
      <c r="C180" s="58" t="s">
        <v>153</v>
      </c>
      <c r="D180" s="29" t="s">
        <v>43</v>
      </c>
      <c r="E180" s="29">
        <v>220</v>
      </c>
      <c r="F180" s="27"/>
      <c r="G180" s="27"/>
      <c r="H180" s="27">
        <v>201</v>
      </c>
      <c r="I180" s="27">
        <v>216</v>
      </c>
      <c r="J180" s="27">
        <v>248</v>
      </c>
      <c r="K180" s="32">
        <f t="shared" si="18"/>
        <v>885</v>
      </c>
      <c r="L180" s="32" t="s">
        <v>1286</v>
      </c>
      <c r="M180" s="32"/>
      <c r="N180" s="32">
        <f t="shared" si="19"/>
        <v>884.98260000000005</v>
      </c>
      <c r="O180" s="32">
        <f t="shared" si="20"/>
        <v>4</v>
      </c>
      <c r="P180" s="32">
        <f t="shared" ca="1" si="21"/>
        <v>0</v>
      </c>
      <c r="Q180" s="33" t="s">
        <v>54</v>
      </c>
      <c r="R180" s="55">
        <f t="shared" si="22"/>
        <v>0</v>
      </c>
      <c r="S180" s="34">
        <f t="shared" si="23"/>
        <v>885.25496100000009</v>
      </c>
      <c r="T180" s="27">
        <v>248</v>
      </c>
      <c r="U180" s="29">
        <v>220</v>
      </c>
      <c r="V180" s="27">
        <v>216</v>
      </c>
      <c r="W180" s="27">
        <v>201</v>
      </c>
      <c r="X180" s="27"/>
      <c r="Y180" s="27"/>
      <c r="AA180" s="35">
        <v>0</v>
      </c>
      <c r="AB180" s="35">
        <v>0</v>
      </c>
      <c r="AC180" s="35">
        <v>0</v>
      </c>
      <c r="AD180" s="35">
        <v>0</v>
      </c>
      <c r="AE180" s="36">
        <v>3</v>
      </c>
      <c r="AF180" s="37">
        <v>637.22611000000006</v>
      </c>
      <c r="AG180" s="38">
        <v>220</v>
      </c>
      <c r="AH180" s="32">
        <v>857</v>
      </c>
      <c r="AI180" s="38"/>
      <c r="AJ180" s="38"/>
      <c r="AK180" s="38"/>
      <c r="AL180" s="30"/>
    </row>
    <row r="181" spans="1:38" ht="15">
      <c r="A181" s="1">
        <v>11</v>
      </c>
      <c r="B181" s="1">
        <v>11</v>
      </c>
      <c r="C181" s="58" t="s">
        <v>550</v>
      </c>
      <c r="D181" s="29" t="s">
        <v>40</v>
      </c>
      <c r="E181" s="29">
        <v>215</v>
      </c>
      <c r="F181" s="27">
        <v>216</v>
      </c>
      <c r="G181" s="27"/>
      <c r="H181" s="27">
        <v>211</v>
      </c>
      <c r="I181" s="27">
        <v>220</v>
      </c>
      <c r="J181" s="27"/>
      <c r="K181" s="32">
        <f t="shared" si="18"/>
        <v>862</v>
      </c>
      <c r="L181" s="32" t="s">
        <v>1286</v>
      </c>
      <c r="M181" s="32"/>
      <c r="N181" s="32">
        <f t="shared" si="19"/>
        <v>861.98249999999996</v>
      </c>
      <c r="O181" s="32">
        <f t="shared" si="20"/>
        <v>4</v>
      </c>
      <c r="P181" s="32">
        <f t="shared" ca="1" si="21"/>
        <v>0</v>
      </c>
      <c r="Q181" s="33" t="s">
        <v>54</v>
      </c>
      <c r="R181" s="55">
        <f t="shared" si="22"/>
        <v>0</v>
      </c>
      <c r="S181" s="34">
        <f t="shared" si="23"/>
        <v>862.22646100000009</v>
      </c>
      <c r="T181" s="27">
        <v>220</v>
      </c>
      <c r="U181" s="27">
        <v>216</v>
      </c>
      <c r="V181" s="29">
        <v>215</v>
      </c>
      <c r="W181" s="27">
        <v>211</v>
      </c>
      <c r="X181" s="27"/>
      <c r="Y181" s="27"/>
      <c r="AA181" s="35">
        <v>0</v>
      </c>
      <c r="AB181" s="35">
        <v>0</v>
      </c>
      <c r="AC181" s="35">
        <v>0</v>
      </c>
      <c r="AD181" s="35">
        <v>0</v>
      </c>
      <c r="AE181" s="36">
        <v>4</v>
      </c>
      <c r="AF181" s="37">
        <v>862.22736100000009</v>
      </c>
      <c r="AG181" s="38">
        <v>220</v>
      </c>
      <c r="AH181" s="32">
        <v>871</v>
      </c>
      <c r="AI181" s="38"/>
      <c r="AJ181" s="38"/>
      <c r="AK181" s="38"/>
      <c r="AL181" s="30"/>
    </row>
    <row r="182" spans="1:38" ht="15">
      <c r="A182" s="1">
        <v>12</v>
      </c>
      <c r="B182" s="1">
        <v>12</v>
      </c>
      <c r="C182" s="58" t="s">
        <v>551</v>
      </c>
      <c r="D182" s="29" t="s">
        <v>74</v>
      </c>
      <c r="E182" s="29"/>
      <c r="F182" s="27">
        <v>202</v>
      </c>
      <c r="G182" s="27">
        <v>216</v>
      </c>
      <c r="H182" s="27">
        <v>206</v>
      </c>
      <c r="I182" s="27">
        <v>230</v>
      </c>
      <c r="J182" s="27"/>
      <c r="K182" s="32">
        <f t="shared" si="18"/>
        <v>854</v>
      </c>
      <c r="L182" s="32" t="s">
        <v>1286</v>
      </c>
      <c r="M182" s="32"/>
      <c r="N182" s="32">
        <f t="shared" si="19"/>
        <v>853.98239999999998</v>
      </c>
      <c r="O182" s="32">
        <f t="shared" si="20"/>
        <v>4</v>
      </c>
      <c r="P182" s="32">
        <f t="shared" ca="1" si="21"/>
        <v>0</v>
      </c>
      <c r="Q182" s="33" t="s">
        <v>54</v>
      </c>
      <c r="R182" s="34">
        <f t="shared" si="22"/>
        <v>0</v>
      </c>
      <c r="S182" s="34">
        <f t="shared" si="23"/>
        <v>854.23626200000001</v>
      </c>
      <c r="T182" s="27">
        <v>230</v>
      </c>
      <c r="U182" s="27">
        <v>216</v>
      </c>
      <c r="V182" s="27">
        <v>206</v>
      </c>
      <c r="W182" s="27">
        <v>202</v>
      </c>
      <c r="X182" s="29"/>
      <c r="Y182" s="27"/>
      <c r="AA182" s="35">
        <v>0</v>
      </c>
      <c r="AB182" s="35">
        <v>0</v>
      </c>
      <c r="AC182" s="35">
        <v>0</v>
      </c>
      <c r="AD182" s="35">
        <v>0</v>
      </c>
      <c r="AE182" s="36">
        <v>4</v>
      </c>
      <c r="AF182" s="37">
        <v>854.23716200000001</v>
      </c>
      <c r="AG182" s="38">
        <v>230</v>
      </c>
      <c r="AH182" s="32">
        <v>882</v>
      </c>
      <c r="AI182" s="38"/>
      <c r="AJ182" s="38"/>
      <c r="AK182" s="38"/>
      <c r="AL182" s="30"/>
    </row>
    <row r="183" spans="1:38" ht="15">
      <c r="A183" s="1">
        <v>13</v>
      </c>
      <c r="B183" s="1">
        <v>13</v>
      </c>
      <c r="C183" s="58" t="s">
        <v>199</v>
      </c>
      <c r="D183" s="29" t="s">
        <v>146</v>
      </c>
      <c r="E183" s="29">
        <v>166</v>
      </c>
      <c r="F183" s="27">
        <v>229</v>
      </c>
      <c r="G183" s="27">
        <v>230</v>
      </c>
      <c r="H183" s="27"/>
      <c r="I183" s="27"/>
      <c r="J183" s="27">
        <v>219</v>
      </c>
      <c r="K183" s="32">
        <f t="shared" si="18"/>
        <v>844</v>
      </c>
      <c r="L183" s="32" t="s">
        <v>1286</v>
      </c>
      <c r="M183" s="32"/>
      <c r="N183" s="32">
        <f t="shared" si="19"/>
        <v>843.98230000000001</v>
      </c>
      <c r="O183" s="32">
        <f t="shared" si="20"/>
        <v>4</v>
      </c>
      <c r="P183" s="32">
        <f t="shared" ca="1" si="21"/>
        <v>0</v>
      </c>
      <c r="Q183" s="33" t="s">
        <v>54</v>
      </c>
      <c r="R183" s="55">
        <f t="shared" si="22"/>
        <v>0</v>
      </c>
      <c r="S183" s="34">
        <f t="shared" si="23"/>
        <v>844.23755600000015</v>
      </c>
      <c r="T183" s="27">
        <v>230</v>
      </c>
      <c r="U183" s="27">
        <v>229</v>
      </c>
      <c r="V183" s="27">
        <v>219</v>
      </c>
      <c r="W183" s="29">
        <v>166</v>
      </c>
      <c r="X183" s="27"/>
      <c r="Y183" s="27"/>
      <c r="AA183" s="35">
        <v>0</v>
      </c>
      <c r="AB183" s="35">
        <v>0</v>
      </c>
      <c r="AC183" s="35">
        <v>0</v>
      </c>
      <c r="AD183" s="35">
        <v>0</v>
      </c>
      <c r="AE183" s="36">
        <v>3</v>
      </c>
      <c r="AF183" s="37">
        <v>625.23696000000007</v>
      </c>
      <c r="AG183" s="38">
        <v>230</v>
      </c>
      <c r="AH183" s="32">
        <v>855</v>
      </c>
      <c r="AI183" s="38"/>
      <c r="AJ183" s="38"/>
      <c r="AK183" s="38"/>
      <c r="AL183" s="30"/>
    </row>
    <row r="184" spans="1:38" ht="15">
      <c r="A184" s="1">
        <v>14</v>
      </c>
      <c r="B184" s="1">
        <v>14</v>
      </c>
      <c r="C184" s="58" t="s">
        <v>552</v>
      </c>
      <c r="D184" s="29" t="s">
        <v>122</v>
      </c>
      <c r="E184" s="29">
        <v>219</v>
      </c>
      <c r="F184" s="27">
        <v>196</v>
      </c>
      <c r="G184" s="27">
        <v>217</v>
      </c>
      <c r="H184" s="27">
        <v>184</v>
      </c>
      <c r="I184" s="27">
        <v>210</v>
      </c>
      <c r="J184" s="27"/>
      <c r="K184" s="32">
        <f t="shared" si="18"/>
        <v>842</v>
      </c>
      <c r="L184" s="32" t="s">
        <v>1286</v>
      </c>
      <c r="M184" s="32"/>
      <c r="N184" s="32">
        <f t="shared" si="19"/>
        <v>841.98220000000003</v>
      </c>
      <c r="O184" s="32">
        <f t="shared" si="20"/>
        <v>5</v>
      </c>
      <c r="P184" s="32">
        <f t="shared" ca="1" si="21"/>
        <v>0</v>
      </c>
      <c r="Q184" s="33" t="s">
        <v>54</v>
      </c>
      <c r="R184" s="55">
        <f t="shared" si="22"/>
        <v>0</v>
      </c>
      <c r="S184" s="34">
        <f t="shared" si="23"/>
        <v>842.22521440000014</v>
      </c>
      <c r="T184" s="29">
        <v>219</v>
      </c>
      <c r="U184" s="27">
        <v>217</v>
      </c>
      <c r="V184" s="27">
        <v>210</v>
      </c>
      <c r="W184" s="27">
        <v>196</v>
      </c>
      <c r="X184" s="27">
        <v>184</v>
      </c>
      <c r="Y184" s="27"/>
      <c r="AA184" s="35">
        <v>0</v>
      </c>
      <c r="AB184" s="35">
        <v>0</v>
      </c>
      <c r="AC184" s="35">
        <v>0</v>
      </c>
      <c r="AD184" s="35">
        <v>0</v>
      </c>
      <c r="AE184" s="36">
        <v>5</v>
      </c>
      <c r="AF184" s="37">
        <v>842.22621440000012</v>
      </c>
      <c r="AG184" s="38">
        <v>219</v>
      </c>
      <c r="AH184" s="32">
        <v>865</v>
      </c>
      <c r="AI184" s="38"/>
      <c r="AJ184" s="38"/>
      <c r="AK184" s="38"/>
      <c r="AL184" s="30"/>
    </row>
    <row r="185" spans="1:38" ht="15">
      <c r="A185" s="1">
        <v>15</v>
      </c>
      <c r="B185" s="1">
        <v>15</v>
      </c>
      <c r="C185" s="58" t="s">
        <v>553</v>
      </c>
      <c r="D185" s="29" t="s">
        <v>77</v>
      </c>
      <c r="E185" s="29">
        <v>190</v>
      </c>
      <c r="F185" s="27">
        <v>205</v>
      </c>
      <c r="G185" s="27"/>
      <c r="H185" s="27">
        <v>220</v>
      </c>
      <c r="I185" s="27">
        <v>222</v>
      </c>
      <c r="J185" s="27"/>
      <c r="K185" s="32">
        <f t="shared" si="18"/>
        <v>837</v>
      </c>
      <c r="L185" s="32" t="s">
        <v>1286</v>
      </c>
      <c r="M185" s="32"/>
      <c r="N185" s="32">
        <f t="shared" si="19"/>
        <v>836.98209999999995</v>
      </c>
      <c r="O185" s="32">
        <f t="shared" si="20"/>
        <v>4</v>
      </c>
      <c r="P185" s="32">
        <f t="shared" ca="1" si="21"/>
        <v>0</v>
      </c>
      <c r="Q185" s="33" t="s">
        <v>54</v>
      </c>
      <c r="R185" s="55">
        <f t="shared" si="22"/>
        <v>0</v>
      </c>
      <c r="S185" s="34">
        <f t="shared" si="23"/>
        <v>837.22834</v>
      </c>
      <c r="T185" s="27">
        <v>222</v>
      </c>
      <c r="U185" s="27">
        <v>220</v>
      </c>
      <c r="V185" s="27">
        <v>205</v>
      </c>
      <c r="W185" s="29">
        <v>190</v>
      </c>
      <c r="X185" s="27"/>
      <c r="Y185" s="27"/>
      <c r="AA185" s="35">
        <v>0</v>
      </c>
      <c r="AB185" s="35">
        <v>0</v>
      </c>
      <c r="AC185" s="35">
        <v>0</v>
      </c>
      <c r="AD185" s="35">
        <v>0</v>
      </c>
      <c r="AE185" s="36">
        <v>4</v>
      </c>
      <c r="AF185" s="37">
        <v>837.22924</v>
      </c>
      <c r="AG185" s="38">
        <v>222</v>
      </c>
      <c r="AH185" s="32">
        <v>869</v>
      </c>
      <c r="AI185" s="38"/>
      <c r="AJ185" s="38"/>
      <c r="AK185" s="38"/>
      <c r="AL185" s="30"/>
    </row>
    <row r="186" spans="1:38" ht="15">
      <c r="A186" s="1">
        <v>16</v>
      </c>
      <c r="B186" s="1">
        <v>16</v>
      </c>
      <c r="C186" s="58" t="s">
        <v>171</v>
      </c>
      <c r="D186" s="29" t="s">
        <v>65</v>
      </c>
      <c r="E186" s="29">
        <v>169</v>
      </c>
      <c r="F186" s="27">
        <v>183</v>
      </c>
      <c r="G186" s="27">
        <v>198</v>
      </c>
      <c r="H186" s="27"/>
      <c r="I186" s="27">
        <v>200</v>
      </c>
      <c r="J186" s="27">
        <v>240</v>
      </c>
      <c r="K186" s="32">
        <f t="shared" si="18"/>
        <v>821</v>
      </c>
      <c r="L186" s="32" t="s">
        <v>1286</v>
      </c>
      <c r="M186" s="32"/>
      <c r="N186" s="32">
        <f t="shared" si="19"/>
        <v>820.98199999999997</v>
      </c>
      <c r="O186" s="32">
        <f t="shared" si="20"/>
        <v>5</v>
      </c>
      <c r="P186" s="32">
        <f t="shared" ca="1" si="21"/>
        <v>0</v>
      </c>
      <c r="Q186" s="33" t="s">
        <v>54</v>
      </c>
      <c r="R186" s="55">
        <f t="shared" si="22"/>
        <v>0</v>
      </c>
      <c r="S186" s="34">
        <f t="shared" si="23"/>
        <v>821.24417989999995</v>
      </c>
      <c r="T186" s="27">
        <v>240</v>
      </c>
      <c r="U186" s="27">
        <v>200</v>
      </c>
      <c r="V186" s="27">
        <v>198</v>
      </c>
      <c r="W186" s="27">
        <v>183</v>
      </c>
      <c r="X186" s="29">
        <v>169</v>
      </c>
      <c r="Y186" s="27"/>
      <c r="AA186" s="35">
        <v>0</v>
      </c>
      <c r="AB186" s="35">
        <v>0</v>
      </c>
      <c r="AC186" s="35">
        <v>0</v>
      </c>
      <c r="AD186" s="35">
        <v>0</v>
      </c>
      <c r="AE186" s="36">
        <v>4</v>
      </c>
      <c r="AF186" s="37">
        <v>750.20449900000017</v>
      </c>
      <c r="AG186" s="38">
        <v>200</v>
      </c>
      <c r="AH186" s="32">
        <v>781</v>
      </c>
      <c r="AI186" s="38"/>
      <c r="AJ186" s="38"/>
      <c r="AK186" s="38"/>
      <c r="AL186" s="30"/>
    </row>
    <row r="187" spans="1:38" ht="15">
      <c r="A187" s="1">
        <v>17</v>
      </c>
      <c r="B187" s="1" t="s">
        <v>223</v>
      </c>
      <c r="C187" s="58" t="s">
        <v>189</v>
      </c>
      <c r="D187" s="29" t="s">
        <v>90</v>
      </c>
      <c r="E187" s="29">
        <v>193</v>
      </c>
      <c r="F187" s="27">
        <v>199</v>
      </c>
      <c r="G187" s="27">
        <v>184</v>
      </c>
      <c r="H187" s="27">
        <v>182</v>
      </c>
      <c r="I187" s="27"/>
      <c r="J187" s="27">
        <v>227</v>
      </c>
      <c r="K187" s="32">
        <f t="shared" si="18"/>
        <v>803</v>
      </c>
      <c r="L187" s="32" t="s">
        <v>1287</v>
      </c>
      <c r="M187" s="32"/>
      <c r="N187" s="32">
        <f t="shared" si="19"/>
        <v>802.9819</v>
      </c>
      <c r="O187" s="32">
        <f t="shared" si="20"/>
        <v>5</v>
      </c>
      <c r="P187" s="32">
        <f t="shared" ca="1" si="21"/>
        <v>0</v>
      </c>
      <c r="Q187" s="33" t="s">
        <v>54</v>
      </c>
      <c r="R187" s="55">
        <f t="shared" si="22"/>
        <v>0</v>
      </c>
      <c r="S187" s="34">
        <f t="shared" si="23"/>
        <v>803.23093219999998</v>
      </c>
      <c r="T187" s="27">
        <v>227</v>
      </c>
      <c r="U187" s="27">
        <v>199</v>
      </c>
      <c r="V187" s="29">
        <v>193</v>
      </c>
      <c r="W187" s="27">
        <v>184</v>
      </c>
      <c r="X187" s="27">
        <v>182</v>
      </c>
      <c r="Y187" s="27"/>
      <c r="AA187" s="35">
        <v>0</v>
      </c>
      <c r="AB187" s="35">
        <v>0</v>
      </c>
      <c r="AC187" s="35">
        <v>0</v>
      </c>
      <c r="AD187" s="35">
        <v>0</v>
      </c>
      <c r="AE187" s="36">
        <v>4</v>
      </c>
      <c r="AF187" s="37">
        <v>758.20312200000001</v>
      </c>
      <c r="AG187" s="38">
        <v>199</v>
      </c>
      <c r="AH187" s="32">
        <v>0</v>
      </c>
      <c r="AI187" s="38"/>
      <c r="AJ187" s="38"/>
      <c r="AK187" s="38"/>
      <c r="AL187" s="30"/>
    </row>
    <row r="188" spans="1:38" ht="15">
      <c r="A188" s="1">
        <v>18</v>
      </c>
      <c r="B188" s="1">
        <v>17</v>
      </c>
      <c r="C188" s="58" t="s">
        <v>206</v>
      </c>
      <c r="D188" s="29" t="s">
        <v>122</v>
      </c>
      <c r="E188" s="29">
        <v>125</v>
      </c>
      <c r="F188" s="27">
        <v>153</v>
      </c>
      <c r="G188" s="27"/>
      <c r="H188" s="27">
        <v>157</v>
      </c>
      <c r="I188" s="27">
        <v>168</v>
      </c>
      <c r="J188" s="27">
        <v>215</v>
      </c>
      <c r="K188" s="32">
        <f t="shared" si="18"/>
        <v>693</v>
      </c>
      <c r="L188" s="32" t="s">
        <v>1286</v>
      </c>
      <c r="M188" s="32"/>
      <c r="N188" s="32">
        <f t="shared" si="19"/>
        <v>692.98180000000002</v>
      </c>
      <c r="O188" s="32">
        <f t="shared" si="20"/>
        <v>5</v>
      </c>
      <c r="P188" s="32">
        <f t="shared" ca="1" si="21"/>
        <v>0</v>
      </c>
      <c r="Q188" s="33" t="s">
        <v>54</v>
      </c>
      <c r="R188" s="55">
        <f t="shared" si="22"/>
        <v>0</v>
      </c>
      <c r="S188" s="34">
        <f t="shared" si="23"/>
        <v>693.21533550000004</v>
      </c>
      <c r="T188" s="27">
        <v>215</v>
      </c>
      <c r="U188" s="27">
        <v>168</v>
      </c>
      <c r="V188" s="27">
        <v>157</v>
      </c>
      <c r="W188" s="27">
        <v>153</v>
      </c>
      <c r="X188" s="29">
        <v>125</v>
      </c>
      <c r="Y188" s="27"/>
      <c r="AA188" s="35">
        <v>0</v>
      </c>
      <c r="AB188" s="35">
        <v>0</v>
      </c>
      <c r="AC188" s="35">
        <v>0</v>
      </c>
      <c r="AD188" s="35">
        <v>0</v>
      </c>
      <c r="AE188" s="36">
        <v>4</v>
      </c>
      <c r="AF188" s="37">
        <v>603.16765500000008</v>
      </c>
      <c r="AG188" s="38">
        <v>168</v>
      </c>
      <c r="AH188" s="32">
        <v>646</v>
      </c>
      <c r="AI188" s="38"/>
      <c r="AJ188" s="38"/>
      <c r="AK188" s="38"/>
      <c r="AL188" s="30"/>
    </row>
    <row r="189" spans="1:38" ht="15">
      <c r="A189" s="1">
        <v>19</v>
      </c>
      <c r="B189" s="1">
        <v>18</v>
      </c>
      <c r="C189" s="58" t="s">
        <v>554</v>
      </c>
      <c r="D189" s="29" t="s">
        <v>122</v>
      </c>
      <c r="E189" s="29">
        <v>148</v>
      </c>
      <c r="F189" s="27">
        <v>147</v>
      </c>
      <c r="G189" s="27"/>
      <c r="H189" s="27">
        <v>127</v>
      </c>
      <c r="I189" s="27">
        <v>172</v>
      </c>
      <c r="J189" s="27"/>
      <c r="K189" s="32">
        <f t="shared" si="18"/>
        <v>594</v>
      </c>
      <c r="L189" s="32" t="s">
        <v>1286</v>
      </c>
      <c r="M189" s="32"/>
      <c r="N189" s="32">
        <f t="shared" si="19"/>
        <v>593.98170000000005</v>
      </c>
      <c r="O189" s="32">
        <f t="shared" si="20"/>
        <v>4</v>
      </c>
      <c r="P189" s="32">
        <f t="shared" ca="1" si="21"/>
        <v>0</v>
      </c>
      <c r="Q189" s="33" t="s">
        <v>54</v>
      </c>
      <c r="R189" s="55">
        <f t="shared" si="22"/>
        <v>0</v>
      </c>
      <c r="S189" s="34">
        <f t="shared" si="23"/>
        <v>594.17009700000017</v>
      </c>
      <c r="T189" s="27">
        <v>172</v>
      </c>
      <c r="U189" s="29">
        <v>148</v>
      </c>
      <c r="V189" s="27">
        <v>147</v>
      </c>
      <c r="W189" s="27">
        <v>127</v>
      </c>
      <c r="X189" s="27"/>
      <c r="Y189" s="27"/>
      <c r="AA189" s="35">
        <v>0</v>
      </c>
      <c r="AB189" s="35">
        <v>0</v>
      </c>
      <c r="AC189" s="35">
        <v>0</v>
      </c>
      <c r="AD189" s="35">
        <v>0</v>
      </c>
      <c r="AE189" s="36">
        <v>4</v>
      </c>
      <c r="AF189" s="37">
        <v>594.17059700000016</v>
      </c>
      <c r="AG189" s="38">
        <v>172</v>
      </c>
      <c r="AH189" s="32">
        <v>639</v>
      </c>
      <c r="AI189" s="38"/>
      <c r="AJ189" s="38"/>
      <c r="AK189" s="38"/>
      <c r="AL189" s="30"/>
    </row>
    <row r="190" spans="1:38" ht="15">
      <c r="A190" s="1">
        <v>20</v>
      </c>
      <c r="B190" s="1">
        <v>19</v>
      </c>
      <c r="C190" s="58" t="s">
        <v>300</v>
      </c>
      <c r="D190" s="29" t="s">
        <v>47</v>
      </c>
      <c r="E190" s="29">
        <v>143</v>
      </c>
      <c r="F190" s="27">
        <v>132</v>
      </c>
      <c r="G190" s="27">
        <v>139</v>
      </c>
      <c r="H190" s="27">
        <v>94</v>
      </c>
      <c r="I190" s="27"/>
      <c r="J190" s="27">
        <v>174</v>
      </c>
      <c r="K190" s="32">
        <f t="shared" si="18"/>
        <v>588</v>
      </c>
      <c r="L190" s="32" t="s">
        <v>1286</v>
      </c>
      <c r="M190" s="32"/>
      <c r="N190" s="32">
        <f t="shared" si="19"/>
        <v>587.98159999999996</v>
      </c>
      <c r="O190" s="32">
        <f t="shared" si="20"/>
        <v>5</v>
      </c>
      <c r="P190" s="32">
        <f t="shared" ca="1" si="21"/>
        <v>0</v>
      </c>
      <c r="Q190" s="33" t="s">
        <v>54</v>
      </c>
      <c r="R190" s="55">
        <f t="shared" si="22"/>
        <v>0</v>
      </c>
      <c r="S190" s="34">
        <f t="shared" si="23"/>
        <v>588.17143139999996</v>
      </c>
      <c r="T190" s="27">
        <v>174</v>
      </c>
      <c r="U190" s="29">
        <v>143</v>
      </c>
      <c r="V190" s="27">
        <v>139</v>
      </c>
      <c r="W190" s="27">
        <v>132</v>
      </c>
      <c r="X190" s="27">
        <v>94</v>
      </c>
      <c r="Y190" s="27"/>
      <c r="AA190" s="35">
        <v>0</v>
      </c>
      <c r="AB190" s="35">
        <v>0</v>
      </c>
      <c r="AC190" s="35">
        <v>0</v>
      </c>
      <c r="AD190" s="35">
        <v>0</v>
      </c>
      <c r="AE190" s="36">
        <v>4</v>
      </c>
      <c r="AF190" s="37">
        <v>508.14021399999996</v>
      </c>
      <c r="AG190" s="38">
        <v>143</v>
      </c>
      <c r="AH190" s="32">
        <v>557</v>
      </c>
      <c r="AI190" s="38"/>
      <c r="AJ190" s="38"/>
      <c r="AK190" s="38"/>
      <c r="AL190" s="30"/>
    </row>
    <row r="191" spans="1:38" ht="15">
      <c r="A191" s="1">
        <v>21</v>
      </c>
      <c r="B191" s="1">
        <v>20</v>
      </c>
      <c r="C191" s="58" t="s">
        <v>267</v>
      </c>
      <c r="D191" s="29" t="s">
        <v>143</v>
      </c>
      <c r="E191" s="29">
        <v>94</v>
      </c>
      <c r="F191" s="27">
        <v>117</v>
      </c>
      <c r="G191" s="27">
        <v>133</v>
      </c>
      <c r="H191" s="27"/>
      <c r="I191" s="27">
        <v>140</v>
      </c>
      <c r="J191" s="27">
        <v>188</v>
      </c>
      <c r="K191" s="32">
        <f t="shared" si="18"/>
        <v>578</v>
      </c>
      <c r="L191" s="32" t="s">
        <v>1286</v>
      </c>
      <c r="M191" s="32"/>
      <c r="N191" s="32">
        <f t="shared" si="19"/>
        <v>577.98149999999998</v>
      </c>
      <c r="O191" s="32">
        <f t="shared" si="20"/>
        <v>5</v>
      </c>
      <c r="P191" s="32">
        <f t="shared" ca="1" si="21"/>
        <v>0</v>
      </c>
      <c r="Q191" s="33" t="s">
        <v>54</v>
      </c>
      <c r="R191" s="55">
        <f t="shared" si="22"/>
        <v>0</v>
      </c>
      <c r="S191" s="34">
        <f t="shared" si="23"/>
        <v>578.18495640000003</v>
      </c>
      <c r="T191" s="27">
        <v>188</v>
      </c>
      <c r="U191" s="27">
        <v>140</v>
      </c>
      <c r="V191" s="27">
        <v>133</v>
      </c>
      <c r="W191" s="27">
        <v>117</v>
      </c>
      <c r="X191" s="29">
        <v>94</v>
      </c>
      <c r="Y191" s="27"/>
      <c r="AA191" s="35">
        <v>0</v>
      </c>
      <c r="AB191" s="35">
        <v>0</v>
      </c>
      <c r="AC191" s="35">
        <v>0</v>
      </c>
      <c r="AD191" s="35">
        <v>0</v>
      </c>
      <c r="AE191" s="36">
        <v>4</v>
      </c>
      <c r="AF191" s="37">
        <v>484.13616400000001</v>
      </c>
      <c r="AG191" s="38">
        <v>140</v>
      </c>
      <c r="AH191" s="32">
        <v>530</v>
      </c>
      <c r="AI191" s="38"/>
      <c r="AJ191" s="38"/>
      <c r="AK191" s="38"/>
      <c r="AL191" s="30"/>
    </row>
    <row r="192" spans="1:38" ht="15">
      <c r="A192" s="1">
        <v>22</v>
      </c>
      <c r="B192" s="1">
        <v>21</v>
      </c>
      <c r="C192" s="58" t="s">
        <v>261</v>
      </c>
      <c r="D192" s="29" t="s">
        <v>122</v>
      </c>
      <c r="E192" s="29">
        <v>109</v>
      </c>
      <c r="F192" s="27">
        <v>127</v>
      </c>
      <c r="G192" s="27">
        <v>143</v>
      </c>
      <c r="H192" s="27">
        <v>109</v>
      </c>
      <c r="I192" s="27"/>
      <c r="J192" s="27">
        <v>191</v>
      </c>
      <c r="K192" s="32">
        <f t="shared" si="18"/>
        <v>570</v>
      </c>
      <c r="L192" s="32" t="s">
        <v>1286</v>
      </c>
      <c r="M192" s="32"/>
      <c r="N192" s="32">
        <f t="shared" si="19"/>
        <v>569.98140000000001</v>
      </c>
      <c r="O192" s="32">
        <f t="shared" si="20"/>
        <v>5</v>
      </c>
      <c r="P192" s="32">
        <f t="shared" ca="1" si="21"/>
        <v>0</v>
      </c>
      <c r="Q192" s="33" t="s">
        <v>54</v>
      </c>
      <c r="R192" s="55">
        <f t="shared" si="22"/>
        <v>0</v>
      </c>
      <c r="S192" s="34">
        <f t="shared" si="23"/>
        <v>570.18808990000002</v>
      </c>
      <c r="T192" s="27">
        <v>191</v>
      </c>
      <c r="U192" s="27">
        <v>143</v>
      </c>
      <c r="V192" s="27">
        <v>127</v>
      </c>
      <c r="W192" s="29">
        <v>109</v>
      </c>
      <c r="X192" s="27">
        <v>109</v>
      </c>
      <c r="Y192" s="27"/>
      <c r="AA192" s="35">
        <v>0</v>
      </c>
      <c r="AB192" s="35">
        <v>0</v>
      </c>
      <c r="AC192" s="35">
        <v>0</v>
      </c>
      <c r="AD192" s="35">
        <v>0</v>
      </c>
      <c r="AE192" s="36">
        <v>4</v>
      </c>
      <c r="AF192" s="37">
        <v>488.13869899999997</v>
      </c>
      <c r="AG192" s="38">
        <v>143</v>
      </c>
      <c r="AH192" s="32">
        <v>522</v>
      </c>
      <c r="AI192" s="38"/>
      <c r="AJ192" s="38"/>
      <c r="AK192" s="38"/>
      <c r="AL192" s="30"/>
    </row>
    <row r="193" spans="1:38" ht="15">
      <c r="A193" s="1">
        <v>23</v>
      </c>
      <c r="B193" s="1">
        <v>22</v>
      </c>
      <c r="C193" s="58" t="s">
        <v>555</v>
      </c>
      <c r="D193" s="29" t="s">
        <v>43</v>
      </c>
      <c r="E193" s="29"/>
      <c r="F193" s="27"/>
      <c r="G193" s="27">
        <v>272</v>
      </c>
      <c r="H193" s="27">
        <v>276</v>
      </c>
      <c r="I193" s="27"/>
      <c r="J193" s="27"/>
      <c r="K193" s="32">
        <f t="shared" si="18"/>
        <v>548</v>
      </c>
      <c r="L193" s="32" t="s">
        <v>1286</v>
      </c>
      <c r="M193" s="32"/>
      <c r="N193" s="32">
        <f t="shared" si="19"/>
        <v>547.98130000000003</v>
      </c>
      <c r="O193" s="32">
        <f t="shared" si="20"/>
        <v>2</v>
      </c>
      <c r="P193" s="32">
        <f t="shared" ca="1" si="21"/>
        <v>0</v>
      </c>
      <c r="Q193" s="33" t="s">
        <v>54</v>
      </c>
      <c r="R193" s="34">
        <f t="shared" si="22"/>
        <v>0</v>
      </c>
      <c r="S193" s="34">
        <f t="shared" si="23"/>
        <v>548.28449999999998</v>
      </c>
      <c r="T193" s="27">
        <v>276</v>
      </c>
      <c r="U193" s="27">
        <v>272</v>
      </c>
      <c r="V193" s="29"/>
      <c r="W193" s="27"/>
      <c r="X193" s="27"/>
      <c r="Y193" s="27"/>
      <c r="AA193" s="35">
        <v>0</v>
      </c>
      <c r="AB193" s="35">
        <v>0</v>
      </c>
      <c r="AC193" s="35">
        <v>0</v>
      </c>
      <c r="AD193" s="35">
        <v>0</v>
      </c>
      <c r="AE193" s="36">
        <v>2</v>
      </c>
      <c r="AF193" s="37">
        <v>548.28529999999989</v>
      </c>
      <c r="AG193" s="38">
        <v>276</v>
      </c>
      <c r="AH193" s="32">
        <v>824</v>
      </c>
      <c r="AI193" s="38"/>
      <c r="AJ193" s="38"/>
      <c r="AK193" s="38"/>
      <c r="AL193" s="30"/>
    </row>
    <row r="194" spans="1:38" ht="15">
      <c r="A194" s="1">
        <v>24</v>
      </c>
      <c r="B194" s="1">
        <v>23</v>
      </c>
      <c r="C194" s="58" t="s">
        <v>556</v>
      </c>
      <c r="D194" s="29" t="s">
        <v>81</v>
      </c>
      <c r="E194" s="29">
        <v>189</v>
      </c>
      <c r="F194" s="27">
        <v>182</v>
      </c>
      <c r="G194" s="27"/>
      <c r="H194" s="27">
        <v>158</v>
      </c>
      <c r="I194" s="27"/>
      <c r="J194" s="27"/>
      <c r="K194" s="32">
        <f t="shared" si="18"/>
        <v>529</v>
      </c>
      <c r="L194" s="32" t="s">
        <v>1286</v>
      </c>
      <c r="M194" s="32"/>
      <c r="N194" s="32">
        <f t="shared" si="19"/>
        <v>528.98119999999994</v>
      </c>
      <c r="O194" s="32">
        <f t="shared" si="20"/>
        <v>3</v>
      </c>
      <c r="P194" s="32">
        <f t="shared" ca="1" si="21"/>
        <v>0</v>
      </c>
      <c r="Q194" s="33" t="s">
        <v>54</v>
      </c>
      <c r="R194" s="55">
        <f t="shared" si="22"/>
        <v>0</v>
      </c>
      <c r="S194" s="34">
        <f t="shared" si="23"/>
        <v>529.18997999999988</v>
      </c>
      <c r="T194" s="29">
        <v>189</v>
      </c>
      <c r="U194" s="27">
        <v>182</v>
      </c>
      <c r="V194" s="27">
        <v>158</v>
      </c>
      <c r="W194" s="27"/>
      <c r="X194" s="27"/>
      <c r="Y194" s="27"/>
      <c r="AA194" s="35">
        <v>0</v>
      </c>
      <c r="AB194" s="35">
        <v>0</v>
      </c>
      <c r="AC194" s="35">
        <v>0</v>
      </c>
      <c r="AD194" s="35">
        <v>0</v>
      </c>
      <c r="AE194" s="36">
        <v>3</v>
      </c>
      <c r="AF194" s="37">
        <v>529.1907799999999</v>
      </c>
      <c r="AG194" s="38">
        <v>189</v>
      </c>
      <c r="AH194" s="32">
        <v>718</v>
      </c>
      <c r="AI194" s="38"/>
      <c r="AJ194" s="38"/>
      <c r="AK194" s="38"/>
      <c r="AL194" s="30"/>
    </row>
    <row r="195" spans="1:38" ht="15">
      <c r="A195" s="1">
        <v>25</v>
      </c>
      <c r="B195" s="1">
        <v>24</v>
      </c>
      <c r="C195" s="58" t="s">
        <v>322</v>
      </c>
      <c r="D195" s="29" t="s">
        <v>47</v>
      </c>
      <c r="E195" s="29">
        <v>103</v>
      </c>
      <c r="F195" s="27">
        <v>119</v>
      </c>
      <c r="G195" s="27"/>
      <c r="H195" s="27">
        <v>98</v>
      </c>
      <c r="I195" s="27">
        <v>137</v>
      </c>
      <c r="J195" s="27">
        <v>162</v>
      </c>
      <c r="K195" s="32">
        <f t="shared" si="18"/>
        <v>521</v>
      </c>
      <c r="L195" s="32" t="s">
        <v>1286</v>
      </c>
      <c r="M195" s="32"/>
      <c r="N195" s="32">
        <f t="shared" si="19"/>
        <v>520.98109999999997</v>
      </c>
      <c r="O195" s="32">
        <f t="shared" si="20"/>
        <v>5</v>
      </c>
      <c r="P195" s="32">
        <f t="shared" ca="1" si="21"/>
        <v>0</v>
      </c>
      <c r="Q195" s="33" t="s">
        <v>54</v>
      </c>
      <c r="R195" s="55">
        <f t="shared" si="22"/>
        <v>0</v>
      </c>
      <c r="S195" s="34">
        <f t="shared" si="23"/>
        <v>521.15810279999994</v>
      </c>
      <c r="T195" s="27">
        <v>162</v>
      </c>
      <c r="U195" s="27">
        <v>137</v>
      </c>
      <c r="V195" s="27">
        <v>119</v>
      </c>
      <c r="W195" s="29">
        <v>103</v>
      </c>
      <c r="X195" s="27">
        <v>98</v>
      </c>
      <c r="Y195" s="27"/>
      <c r="AA195" s="35">
        <v>0</v>
      </c>
      <c r="AB195" s="35">
        <v>0</v>
      </c>
      <c r="AC195" s="35">
        <v>0</v>
      </c>
      <c r="AD195" s="35">
        <v>0</v>
      </c>
      <c r="AE195" s="36">
        <v>4</v>
      </c>
      <c r="AF195" s="37">
        <v>457.131528</v>
      </c>
      <c r="AG195" s="38">
        <v>137</v>
      </c>
      <c r="AH195" s="32">
        <v>496</v>
      </c>
      <c r="AI195" s="38"/>
      <c r="AJ195" s="38"/>
      <c r="AK195" s="38"/>
      <c r="AL195" s="30"/>
    </row>
    <row r="196" spans="1:38" ht="15">
      <c r="A196" s="1">
        <v>26</v>
      </c>
      <c r="B196" s="1">
        <v>25</v>
      </c>
      <c r="C196" s="58" t="s">
        <v>557</v>
      </c>
      <c r="D196" s="29" t="s">
        <v>240</v>
      </c>
      <c r="E196" s="29">
        <v>238</v>
      </c>
      <c r="F196" s="27">
        <v>247</v>
      </c>
      <c r="G196" s="27"/>
      <c r="H196" s="27"/>
      <c r="I196" s="27"/>
      <c r="J196" s="27"/>
      <c r="K196" s="32">
        <f t="shared" si="18"/>
        <v>485</v>
      </c>
      <c r="L196" s="32" t="s">
        <v>1286</v>
      </c>
      <c r="M196" s="32"/>
      <c r="N196" s="32">
        <f t="shared" si="19"/>
        <v>484.98099999999999</v>
      </c>
      <c r="O196" s="32">
        <f t="shared" si="20"/>
        <v>2</v>
      </c>
      <c r="P196" s="32">
        <f t="shared" ca="1" si="21"/>
        <v>0</v>
      </c>
      <c r="Q196" s="33" t="s">
        <v>54</v>
      </c>
      <c r="R196" s="55">
        <f t="shared" si="22"/>
        <v>0</v>
      </c>
      <c r="S196" s="34">
        <f t="shared" si="23"/>
        <v>485.2518</v>
      </c>
      <c r="T196" s="27">
        <v>247</v>
      </c>
      <c r="U196" s="29">
        <v>238</v>
      </c>
      <c r="V196" s="27"/>
      <c r="W196" s="27"/>
      <c r="X196" s="27"/>
      <c r="Y196" s="27"/>
      <c r="AA196" s="35">
        <v>0</v>
      </c>
      <c r="AB196" s="35">
        <v>0</v>
      </c>
      <c r="AC196" s="35">
        <v>0</v>
      </c>
      <c r="AD196" s="35">
        <v>0</v>
      </c>
      <c r="AE196" s="36">
        <v>2</v>
      </c>
      <c r="AF196" s="37">
        <v>485.2525</v>
      </c>
      <c r="AG196" s="38">
        <v>247</v>
      </c>
      <c r="AH196" s="32">
        <v>732</v>
      </c>
      <c r="AI196" s="38"/>
      <c r="AJ196" s="38"/>
      <c r="AK196" s="38"/>
      <c r="AL196" s="30"/>
    </row>
    <row r="197" spans="1:38" ht="15">
      <c r="A197" s="1">
        <v>27</v>
      </c>
      <c r="B197" s="1">
        <v>26</v>
      </c>
      <c r="C197" s="58" t="s">
        <v>558</v>
      </c>
      <c r="D197" s="29" t="s">
        <v>107</v>
      </c>
      <c r="E197" s="29"/>
      <c r="F197" s="27">
        <v>226</v>
      </c>
      <c r="G197" s="27"/>
      <c r="H197" s="27">
        <v>228</v>
      </c>
      <c r="I197" s="27"/>
      <c r="J197" s="27"/>
      <c r="K197" s="32">
        <f t="shared" si="18"/>
        <v>454</v>
      </c>
      <c r="L197" s="32" t="s">
        <v>1286</v>
      </c>
      <c r="M197" s="32"/>
      <c r="N197" s="32">
        <f t="shared" si="19"/>
        <v>453.98090000000002</v>
      </c>
      <c r="O197" s="32">
        <f t="shared" si="20"/>
        <v>2</v>
      </c>
      <c r="P197" s="32">
        <f t="shared" ca="1" si="21"/>
        <v>0</v>
      </c>
      <c r="Q197" s="33" t="s">
        <v>54</v>
      </c>
      <c r="R197" s="34">
        <f t="shared" si="22"/>
        <v>0</v>
      </c>
      <c r="S197" s="34">
        <f t="shared" si="23"/>
        <v>454.23150000000004</v>
      </c>
      <c r="T197" s="27">
        <v>228</v>
      </c>
      <c r="U197" s="27">
        <v>226</v>
      </c>
      <c r="V197" s="29"/>
      <c r="W197" s="27"/>
      <c r="X197" s="27"/>
      <c r="Y197" s="27"/>
      <c r="AA197" s="35">
        <v>0</v>
      </c>
      <c r="AB197" s="35">
        <v>0</v>
      </c>
      <c r="AC197" s="35">
        <v>0</v>
      </c>
      <c r="AD197" s="35">
        <v>0</v>
      </c>
      <c r="AE197" s="36">
        <v>2</v>
      </c>
      <c r="AF197" s="37">
        <v>454.23200000000003</v>
      </c>
      <c r="AG197" s="38">
        <v>228</v>
      </c>
      <c r="AH197" s="32">
        <v>682</v>
      </c>
      <c r="AI197" s="38"/>
      <c r="AJ197" s="38"/>
      <c r="AK197" s="38"/>
      <c r="AL197" s="30"/>
    </row>
    <row r="198" spans="1:38" ht="15">
      <c r="A198" s="1">
        <v>28</v>
      </c>
      <c r="B198" s="1">
        <v>27</v>
      </c>
      <c r="C198" s="58" t="s">
        <v>559</v>
      </c>
      <c r="D198" s="29" t="s">
        <v>437</v>
      </c>
      <c r="E198" s="29"/>
      <c r="F198" s="27">
        <v>140</v>
      </c>
      <c r="G198" s="27">
        <v>160</v>
      </c>
      <c r="H198" s="27">
        <v>129</v>
      </c>
      <c r="I198" s="27"/>
      <c r="J198" s="27"/>
      <c r="K198" s="32">
        <f t="shared" si="18"/>
        <v>429</v>
      </c>
      <c r="L198" s="32" t="s">
        <v>1286</v>
      </c>
      <c r="M198" s="32"/>
      <c r="N198" s="32">
        <f t="shared" si="19"/>
        <v>428.98079999999999</v>
      </c>
      <c r="O198" s="32">
        <f t="shared" si="20"/>
        <v>3</v>
      </c>
      <c r="P198" s="32">
        <f t="shared" ca="1" si="21"/>
        <v>0</v>
      </c>
      <c r="Q198" s="33" t="s">
        <v>54</v>
      </c>
      <c r="R198" s="34">
        <f t="shared" si="22"/>
        <v>0</v>
      </c>
      <c r="S198" s="34">
        <f t="shared" si="23"/>
        <v>429.15609000000001</v>
      </c>
      <c r="T198" s="27">
        <v>160</v>
      </c>
      <c r="U198" s="27">
        <v>140</v>
      </c>
      <c r="V198" s="27">
        <v>129</v>
      </c>
      <c r="W198" s="29"/>
      <c r="X198" s="27"/>
      <c r="Y198" s="27"/>
      <c r="AA198" s="35">
        <v>0</v>
      </c>
      <c r="AB198" s="35">
        <v>0</v>
      </c>
      <c r="AC198" s="35">
        <v>0</v>
      </c>
      <c r="AD198" s="35">
        <v>0</v>
      </c>
      <c r="AE198" s="36">
        <v>3</v>
      </c>
      <c r="AF198" s="37">
        <v>429.15658999999999</v>
      </c>
      <c r="AG198" s="38">
        <v>160</v>
      </c>
      <c r="AH198" s="32">
        <v>589</v>
      </c>
      <c r="AI198" s="38"/>
      <c r="AJ198" s="38"/>
      <c r="AK198" s="38"/>
      <c r="AL198" s="30"/>
    </row>
    <row r="199" spans="1:38" ht="15">
      <c r="A199" s="1">
        <v>29</v>
      </c>
      <c r="B199" s="1">
        <v>28</v>
      </c>
      <c r="C199" s="58" t="s">
        <v>560</v>
      </c>
      <c r="D199" s="29" t="s">
        <v>65</v>
      </c>
      <c r="E199" s="29"/>
      <c r="F199" s="27"/>
      <c r="G199" s="27">
        <v>197</v>
      </c>
      <c r="H199" s="27"/>
      <c r="I199" s="27">
        <v>209</v>
      </c>
      <c r="J199" s="27"/>
      <c r="K199" s="32">
        <f t="shared" si="18"/>
        <v>406</v>
      </c>
      <c r="L199" s="32" t="s">
        <v>1286</v>
      </c>
      <c r="M199" s="32"/>
      <c r="N199" s="32">
        <f t="shared" si="19"/>
        <v>405.98070000000001</v>
      </c>
      <c r="O199" s="32">
        <f t="shared" si="20"/>
        <v>2</v>
      </c>
      <c r="P199" s="32">
        <f t="shared" ca="1" si="21"/>
        <v>0</v>
      </c>
      <c r="Q199" s="33" t="s">
        <v>54</v>
      </c>
      <c r="R199" s="34">
        <f t="shared" si="22"/>
        <v>0</v>
      </c>
      <c r="S199" s="34">
        <f t="shared" si="23"/>
        <v>406.20940000000002</v>
      </c>
      <c r="T199" s="27">
        <v>209</v>
      </c>
      <c r="U199" s="27">
        <v>197</v>
      </c>
      <c r="V199" s="29"/>
      <c r="W199" s="27"/>
      <c r="X199" s="27"/>
      <c r="Y199" s="27"/>
      <c r="AA199" s="35">
        <v>0</v>
      </c>
      <c r="AB199" s="35">
        <v>0</v>
      </c>
      <c r="AC199" s="35">
        <v>0</v>
      </c>
      <c r="AD199" s="35">
        <v>0</v>
      </c>
      <c r="AE199" s="36">
        <v>2</v>
      </c>
      <c r="AF199" s="37">
        <v>406.2099</v>
      </c>
      <c r="AG199" s="38">
        <v>209</v>
      </c>
      <c r="AH199" s="32">
        <v>615</v>
      </c>
      <c r="AI199" s="38"/>
      <c r="AJ199" s="38"/>
      <c r="AK199" s="38"/>
      <c r="AL199" s="30"/>
    </row>
    <row r="200" spans="1:38" ht="15">
      <c r="A200" s="1">
        <v>30</v>
      </c>
      <c r="B200" s="1">
        <v>29</v>
      </c>
      <c r="C200" s="58" t="s">
        <v>343</v>
      </c>
      <c r="D200" s="29" t="s">
        <v>50</v>
      </c>
      <c r="E200" s="29"/>
      <c r="F200" s="27">
        <v>74</v>
      </c>
      <c r="G200" s="27">
        <v>96</v>
      </c>
      <c r="H200" s="27">
        <v>57</v>
      </c>
      <c r="I200" s="27"/>
      <c r="J200" s="27">
        <v>152</v>
      </c>
      <c r="K200" s="32">
        <f t="shared" si="18"/>
        <v>379</v>
      </c>
      <c r="L200" s="32" t="s">
        <v>1286</v>
      </c>
      <c r="M200" s="32"/>
      <c r="N200" s="32">
        <f t="shared" si="19"/>
        <v>378.98059999999998</v>
      </c>
      <c r="O200" s="32">
        <f t="shared" si="20"/>
        <v>4</v>
      </c>
      <c r="P200" s="32">
        <f t="shared" ca="1" si="21"/>
        <v>0</v>
      </c>
      <c r="Q200" s="33" t="s">
        <v>54</v>
      </c>
      <c r="R200" s="34">
        <f t="shared" si="22"/>
        <v>0</v>
      </c>
      <c r="S200" s="34">
        <f t="shared" si="23"/>
        <v>379.14299699999998</v>
      </c>
      <c r="T200" s="27">
        <v>152</v>
      </c>
      <c r="U200" s="27">
        <v>96</v>
      </c>
      <c r="V200" s="27">
        <v>74</v>
      </c>
      <c r="W200" s="27">
        <v>57</v>
      </c>
      <c r="X200" s="29"/>
      <c r="Y200" s="27"/>
      <c r="AA200" s="35">
        <v>0</v>
      </c>
      <c r="AB200" s="35">
        <v>0</v>
      </c>
      <c r="AC200" s="35">
        <v>0</v>
      </c>
      <c r="AD200" s="35">
        <v>0</v>
      </c>
      <c r="AE200" s="36">
        <v>3</v>
      </c>
      <c r="AF200" s="37">
        <v>227.08386999999999</v>
      </c>
      <c r="AG200" s="38">
        <v>96</v>
      </c>
      <c r="AH200" s="32">
        <v>323</v>
      </c>
      <c r="AI200" s="38"/>
      <c r="AJ200" s="38"/>
      <c r="AK200" s="38"/>
      <c r="AL200" s="30"/>
    </row>
    <row r="201" spans="1:38" ht="15">
      <c r="A201" s="1">
        <v>31</v>
      </c>
      <c r="B201" s="1">
        <v>30</v>
      </c>
      <c r="C201" s="58" t="s">
        <v>561</v>
      </c>
      <c r="D201" s="29" t="s">
        <v>107</v>
      </c>
      <c r="E201" s="29">
        <v>197</v>
      </c>
      <c r="F201" s="27">
        <v>180</v>
      </c>
      <c r="G201" s="27"/>
      <c r="H201" s="27"/>
      <c r="I201" s="27"/>
      <c r="J201" s="27"/>
      <c r="K201" s="32">
        <f t="shared" si="18"/>
        <v>377</v>
      </c>
      <c r="L201" s="32" t="s">
        <v>1286</v>
      </c>
      <c r="M201" s="32"/>
      <c r="N201" s="32">
        <f t="shared" si="19"/>
        <v>376.98050000000001</v>
      </c>
      <c r="O201" s="32">
        <f t="shared" si="20"/>
        <v>2</v>
      </c>
      <c r="P201" s="32">
        <f t="shared" ca="1" si="21"/>
        <v>0</v>
      </c>
      <c r="Q201" s="33" t="s">
        <v>54</v>
      </c>
      <c r="R201" s="55">
        <f t="shared" si="22"/>
        <v>0</v>
      </c>
      <c r="S201" s="34">
        <f t="shared" si="23"/>
        <v>377.19549999999998</v>
      </c>
      <c r="T201" s="29">
        <v>197</v>
      </c>
      <c r="U201" s="27">
        <v>180</v>
      </c>
      <c r="V201" s="27"/>
      <c r="W201" s="27"/>
      <c r="X201" s="27"/>
      <c r="Y201" s="27"/>
      <c r="AA201" s="35">
        <v>0</v>
      </c>
      <c r="AB201" s="35">
        <v>0</v>
      </c>
      <c r="AC201" s="35">
        <v>0</v>
      </c>
      <c r="AD201" s="35">
        <v>0</v>
      </c>
      <c r="AE201" s="36">
        <v>2</v>
      </c>
      <c r="AF201" s="37">
        <v>377.1961</v>
      </c>
      <c r="AG201" s="38">
        <v>197</v>
      </c>
      <c r="AH201" s="32">
        <v>574</v>
      </c>
      <c r="AI201" s="38"/>
      <c r="AJ201" s="38"/>
      <c r="AK201" s="38"/>
      <c r="AL201" s="30"/>
    </row>
    <row r="202" spans="1:38" ht="15">
      <c r="A202" s="1">
        <v>32</v>
      </c>
      <c r="B202" s="1">
        <v>31</v>
      </c>
      <c r="C202" s="58" t="s">
        <v>562</v>
      </c>
      <c r="D202" s="29" t="s">
        <v>28</v>
      </c>
      <c r="E202" s="29"/>
      <c r="F202" s="27">
        <v>175</v>
      </c>
      <c r="G202" s="27">
        <v>187</v>
      </c>
      <c r="H202" s="27"/>
      <c r="I202" s="27"/>
      <c r="J202" s="27"/>
      <c r="K202" s="32">
        <f t="shared" si="18"/>
        <v>362</v>
      </c>
      <c r="L202" s="32" t="s">
        <v>1286</v>
      </c>
      <c r="M202" s="32"/>
      <c r="N202" s="32">
        <f t="shared" si="19"/>
        <v>361.98039999999997</v>
      </c>
      <c r="O202" s="32">
        <f t="shared" si="20"/>
        <v>2</v>
      </c>
      <c r="P202" s="32">
        <f t="shared" ca="1" si="21"/>
        <v>0</v>
      </c>
      <c r="Q202" s="33" t="s">
        <v>54</v>
      </c>
      <c r="R202" s="34">
        <f t="shared" si="22"/>
        <v>0</v>
      </c>
      <c r="S202" s="34">
        <f t="shared" si="23"/>
        <v>362.18489999999997</v>
      </c>
      <c r="T202" s="27">
        <v>187</v>
      </c>
      <c r="U202" s="27">
        <v>175</v>
      </c>
      <c r="V202" s="29"/>
      <c r="W202" s="27"/>
      <c r="X202" s="27"/>
      <c r="Y202" s="27"/>
      <c r="AA202" s="35">
        <v>0</v>
      </c>
      <c r="AB202" s="35">
        <v>0</v>
      </c>
      <c r="AC202" s="35">
        <v>0</v>
      </c>
      <c r="AD202" s="35">
        <v>0</v>
      </c>
      <c r="AE202" s="36">
        <v>2</v>
      </c>
      <c r="AF202" s="37">
        <v>362.18549999999999</v>
      </c>
      <c r="AG202" s="38">
        <v>187</v>
      </c>
      <c r="AH202" s="32">
        <v>549</v>
      </c>
      <c r="AI202" s="38"/>
      <c r="AJ202" s="38"/>
      <c r="AK202" s="38"/>
      <c r="AL202" s="30"/>
    </row>
    <row r="203" spans="1:38" ht="15">
      <c r="A203" s="1">
        <v>33</v>
      </c>
      <c r="B203" s="1">
        <v>32</v>
      </c>
      <c r="C203" s="58" t="s">
        <v>563</v>
      </c>
      <c r="D203" s="29" t="s">
        <v>122</v>
      </c>
      <c r="E203" s="29">
        <v>123</v>
      </c>
      <c r="F203" s="27"/>
      <c r="G203" s="27"/>
      <c r="H203" s="27"/>
      <c r="I203" s="27">
        <v>165</v>
      </c>
      <c r="J203" s="27"/>
      <c r="K203" s="32">
        <f t="shared" si="18"/>
        <v>288</v>
      </c>
      <c r="L203" s="32" t="s">
        <v>1286</v>
      </c>
      <c r="M203" s="32"/>
      <c r="N203" s="32">
        <f t="shared" si="19"/>
        <v>287.9803</v>
      </c>
      <c r="O203" s="32">
        <f t="shared" si="20"/>
        <v>2</v>
      </c>
      <c r="P203" s="32">
        <f t="shared" ca="1" si="21"/>
        <v>0</v>
      </c>
      <c r="Q203" s="33" t="s">
        <v>54</v>
      </c>
      <c r="R203" s="55">
        <f t="shared" si="22"/>
        <v>0</v>
      </c>
      <c r="S203" s="34">
        <f t="shared" si="23"/>
        <v>288.1576</v>
      </c>
      <c r="T203" s="27">
        <v>165</v>
      </c>
      <c r="U203" s="29">
        <v>123</v>
      </c>
      <c r="V203" s="27"/>
      <c r="W203" s="27"/>
      <c r="X203" s="27"/>
      <c r="Y203" s="27"/>
      <c r="AA203" s="35">
        <v>0</v>
      </c>
      <c r="AB203" s="35">
        <v>0</v>
      </c>
      <c r="AC203" s="35">
        <v>0</v>
      </c>
      <c r="AD203" s="35">
        <v>0</v>
      </c>
      <c r="AE203" s="36">
        <v>2</v>
      </c>
      <c r="AF203" s="37">
        <v>288.15820000000002</v>
      </c>
      <c r="AG203" s="38">
        <v>165</v>
      </c>
      <c r="AH203" s="32">
        <v>453</v>
      </c>
      <c r="AI203" s="38"/>
      <c r="AJ203" s="38"/>
      <c r="AK203" s="38"/>
      <c r="AL203" s="30"/>
    </row>
    <row r="204" spans="1:38" ht="15">
      <c r="A204" s="1">
        <v>34</v>
      </c>
      <c r="B204" s="1">
        <v>33</v>
      </c>
      <c r="C204" s="58" t="s">
        <v>564</v>
      </c>
      <c r="D204" s="29" t="s">
        <v>43</v>
      </c>
      <c r="E204" s="29"/>
      <c r="F204" s="27">
        <v>88</v>
      </c>
      <c r="G204" s="27"/>
      <c r="H204" s="27">
        <v>69</v>
      </c>
      <c r="I204" s="27">
        <v>121</v>
      </c>
      <c r="J204" s="27"/>
      <c r="K204" s="32">
        <f t="shared" si="18"/>
        <v>278</v>
      </c>
      <c r="L204" s="32" t="s">
        <v>1286</v>
      </c>
      <c r="M204" s="32"/>
      <c r="N204" s="32">
        <f t="shared" si="19"/>
        <v>277.98020000000002</v>
      </c>
      <c r="O204" s="32">
        <f t="shared" si="20"/>
        <v>3</v>
      </c>
      <c r="P204" s="32">
        <f t="shared" ca="1" si="21"/>
        <v>0</v>
      </c>
      <c r="Q204" s="33" t="s">
        <v>54</v>
      </c>
      <c r="R204" s="34">
        <f t="shared" si="22"/>
        <v>0</v>
      </c>
      <c r="S204" s="34">
        <f t="shared" si="23"/>
        <v>278.11069000000003</v>
      </c>
      <c r="T204" s="27">
        <v>121</v>
      </c>
      <c r="U204" s="27">
        <v>88</v>
      </c>
      <c r="V204" s="27">
        <v>69</v>
      </c>
      <c r="W204" s="29"/>
      <c r="X204" s="27"/>
      <c r="Y204" s="27"/>
      <c r="AA204" s="35">
        <v>0</v>
      </c>
      <c r="AB204" s="35">
        <v>0</v>
      </c>
      <c r="AC204" s="35">
        <v>0</v>
      </c>
      <c r="AD204" s="35">
        <v>0</v>
      </c>
      <c r="AE204" s="36">
        <v>3</v>
      </c>
      <c r="AF204" s="37">
        <v>278.11129</v>
      </c>
      <c r="AG204" s="38">
        <v>121</v>
      </c>
      <c r="AH204" s="32">
        <v>399</v>
      </c>
      <c r="AI204" s="38"/>
      <c r="AJ204" s="38"/>
      <c r="AK204" s="38"/>
      <c r="AL204" s="30"/>
    </row>
    <row r="205" spans="1:38" ht="15">
      <c r="A205" s="1">
        <v>35</v>
      </c>
      <c r="B205" s="1">
        <v>34</v>
      </c>
      <c r="C205" s="58" t="s">
        <v>323</v>
      </c>
      <c r="D205" s="29" t="s">
        <v>33</v>
      </c>
      <c r="E205" s="29"/>
      <c r="F205" s="27"/>
      <c r="G205" s="27"/>
      <c r="H205" s="27"/>
      <c r="I205" s="27">
        <v>114</v>
      </c>
      <c r="J205" s="27">
        <v>161</v>
      </c>
      <c r="K205" s="32">
        <f t="shared" si="18"/>
        <v>275</v>
      </c>
      <c r="L205" s="32" t="s">
        <v>1286</v>
      </c>
      <c r="M205" s="32"/>
      <c r="N205" s="32">
        <f t="shared" si="19"/>
        <v>274.98009999999999</v>
      </c>
      <c r="O205" s="32">
        <f t="shared" si="20"/>
        <v>2</v>
      </c>
      <c r="P205" s="32">
        <f t="shared" ca="1" si="21"/>
        <v>0</v>
      </c>
      <c r="Q205" s="33" t="s">
        <v>54</v>
      </c>
      <c r="R205" s="34">
        <f t="shared" si="22"/>
        <v>0</v>
      </c>
      <c r="S205" s="34">
        <f t="shared" si="23"/>
        <v>275.15249999999997</v>
      </c>
      <c r="T205" s="27">
        <v>161</v>
      </c>
      <c r="U205" s="27">
        <v>114</v>
      </c>
      <c r="V205" s="29"/>
      <c r="W205" s="27"/>
      <c r="X205" s="27"/>
      <c r="Y205" s="27"/>
      <c r="AA205" s="35">
        <v>0</v>
      </c>
      <c r="AB205" s="35">
        <v>0</v>
      </c>
      <c r="AC205" s="35">
        <v>0</v>
      </c>
      <c r="AD205" s="35">
        <v>0</v>
      </c>
      <c r="AE205" s="36">
        <v>1</v>
      </c>
      <c r="AF205" s="37">
        <v>114.09310000000001</v>
      </c>
      <c r="AG205" s="38">
        <v>114</v>
      </c>
      <c r="AH205" s="32">
        <v>228</v>
      </c>
      <c r="AI205" s="38"/>
      <c r="AJ205" s="38"/>
      <c r="AK205" s="38"/>
      <c r="AL205" s="30"/>
    </row>
    <row r="206" spans="1:38" ht="15">
      <c r="A206" s="1">
        <v>36</v>
      </c>
      <c r="B206" s="1">
        <v>35</v>
      </c>
      <c r="C206" s="58" t="s">
        <v>565</v>
      </c>
      <c r="D206" s="29" t="s">
        <v>437</v>
      </c>
      <c r="E206" s="29">
        <v>261</v>
      </c>
      <c r="F206" s="27"/>
      <c r="G206" s="27"/>
      <c r="H206" s="27"/>
      <c r="I206" s="27"/>
      <c r="J206" s="27"/>
      <c r="K206" s="32">
        <f t="shared" si="18"/>
        <v>261</v>
      </c>
      <c r="L206" s="32" t="s">
        <v>1286</v>
      </c>
      <c r="M206" s="32"/>
      <c r="N206" s="32">
        <f t="shared" si="19"/>
        <v>260.98</v>
      </c>
      <c r="O206" s="32">
        <f t="shared" si="20"/>
        <v>1</v>
      </c>
      <c r="P206" s="32">
        <f t="shared" ca="1" si="21"/>
        <v>0</v>
      </c>
      <c r="Q206" s="33" t="s">
        <v>54</v>
      </c>
      <c r="R206" s="55">
        <f t="shared" si="22"/>
        <v>0</v>
      </c>
      <c r="S206" s="34">
        <f t="shared" si="23"/>
        <v>261.24100000000004</v>
      </c>
      <c r="T206" s="29">
        <v>261</v>
      </c>
      <c r="U206" s="27"/>
      <c r="V206" s="27"/>
      <c r="W206" s="27"/>
      <c r="X206" s="27"/>
      <c r="Y206" s="27"/>
      <c r="AA206" s="35">
        <v>0</v>
      </c>
      <c r="AB206" s="35">
        <v>0</v>
      </c>
      <c r="AC206" s="35">
        <v>0</v>
      </c>
      <c r="AD206" s="35">
        <v>0</v>
      </c>
      <c r="AE206" s="36">
        <v>1</v>
      </c>
      <c r="AF206" s="37">
        <v>261.24170000000004</v>
      </c>
      <c r="AG206" s="38">
        <v>261</v>
      </c>
      <c r="AH206" s="32">
        <v>522</v>
      </c>
      <c r="AI206" s="38"/>
      <c r="AJ206" s="38"/>
      <c r="AK206" s="38"/>
      <c r="AL206" s="30"/>
    </row>
    <row r="207" spans="1:38" ht="15">
      <c r="A207" s="1">
        <v>37</v>
      </c>
      <c r="B207" s="1">
        <v>36</v>
      </c>
      <c r="C207" s="58" t="s">
        <v>566</v>
      </c>
      <c r="D207" s="29" t="s">
        <v>240</v>
      </c>
      <c r="E207" s="29"/>
      <c r="F207" s="27">
        <v>258</v>
      </c>
      <c r="G207" s="27"/>
      <c r="H207" s="27"/>
      <c r="I207" s="27"/>
      <c r="J207" s="27"/>
      <c r="K207" s="32">
        <f t="shared" si="18"/>
        <v>258</v>
      </c>
      <c r="L207" s="32" t="s">
        <v>1286</v>
      </c>
      <c r="M207" s="32"/>
      <c r="N207" s="32">
        <f t="shared" si="19"/>
        <v>257.97989999999999</v>
      </c>
      <c r="O207" s="32">
        <f t="shared" si="20"/>
        <v>1</v>
      </c>
      <c r="P207" s="32">
        <f t="shared" ca="1" si="21"/>
        <v>0</v>
      </c>
      <c r="Q207" s="33" t="s">
        <v>54</v>
      </c>
      <c r="R207" s="34">
        <f t="shared" si="22"/>
        <v>0</v>
      </c>
      <c r="S207" s="34">
        <f t="shared" si="23"/>
        <v>258.23789999999997</v>
      </c>
      <c r="T207" s="27">
        <v>258</v>
      </c>
      <c r="U207" s="29"/>
      <c r="V207" s="27"/>
      <c r="W207" s="27"/>
      <c r="X207" s="27"/>
      <c r="Y207" s="27"/>
      <c r="AA207" s="35">
        <v>0</v>
      </c>
      <c r="AB207" s="35">
        <v>0</v>
      </c>
      <c r="AC207" s="35">
        <v>0</v>
      </c>
      <c r="AD207" s="35">
        <v>0</v>
      </c>
      <c r="AE207" s="36">
        <v>1</v>
      </c>
      <c r="AF207" s="37">
        <v>258.23859999999996</v>
      </c>
      <c r="AG207" s="38">
        <v>258</v>
      </c>
      <c r="AH207" s="32">
        <v>516</v>
      </c>
      <c r="AI207" s="38"/>
      <c r="AJ207" s="38"/>
      <c r="AK207" s="38"/>
      <c r="AL207" s="30"/>
    </row>
    <row r="208" spans="1:38" ht="15">
      <c r="A208" s="1">
        <v>38</v>
      </c>
      <c r="B208" s="1">
        <v>37</v>
      </c>
      <c r="C208" s="58" t="s">
        <v>567</v>
      </c>
      <c r="D208" s="29" t="s">
        <v>240</v>
      </c>
      <c r="E208" s="29"/>
      <c r="F208" s="27"/>
      <c r="G208" s="27">
        <v>254</v>
      </c>
      <c r="H208" s="27"/>
      <c r="I208" s="27"/>
      <c r="J208" s="27"/>
      <c r="K208" s="32">
        <f t="shared" si="18"/>
        <v>254</v>
      </c>
      <c r="L208" s="32" t="s">
        <v>1286</v>
      </c>
      <c r="M208" s="32"/>
      <c r="N208" s="32">
        <f t="shared" si="19"/>
        <v>253.97980000000001</v>
      </c>
      <c r="O208" s="32">
        <f t="shared" si="20"/>
        <v>1</v>
      </c>
      <c r="P208" s="32">
        <f t="shared" ca="1" si="21"/>
        <v>0</v>
      </c>
      <c r="Q208" s="33" t="s">
        <v>54</v>
      </c>
      <c r="R208" s="34">
        <f t="shared" si="22"/>
        <v>0</v>
      </c>
      <c r="S208" s="34">
        <f t="shared" si="23"/>
        <v>254.2338</v>
      </c>
      <c r="T208" s="27">
        <v>254</v>
      </c>
      <c r="U208" s="29"/>
      <c r="V208" s="27"/>
      <c r="W208" s="27"/>
      <c r="X208" s="27"/>
      <c r="Y208" s="27"/>
      <c r="AA208" s="35">
        <v>0</v>
      </c>
      <c r="AB208" s="35">
        <v>0</v>
      </c>
      <c r="AC208" s="35">
        <v>0</v>
      </c>
      <c r="AD208" s="35">
        <v>0</v>
      </c>
      <c r="AE208" s="36">
        <v>1</v>
      </c>
      <c r="AF208" s="37">
        <v>254.2345</v>
      </c>
      <c r="AG208" s="38">
        <v>254</v>
      </c>
      <c r="AH208" s="32">
        <v>508</v>
      </c>
      <c r="AI208" s="38"/>
      <c r="AJ208" s="38"/>
      <c r="AK208" s="38"/>
      <c r="AL208" s="30"/>
    </row>
    <row r="209" spans="1:38" ht="15">
      <c r="A209" s="1">
        <v>39</v>
      </c>
      <c r="B209" s="1">
        <v>38</v>
      </c>
      <c r="C209" s="58" t="s">
        <v>568</v>
      </c>
      <c r="D209" s="29" t="s">
        <v>217</v>
      </c>
      <c r="E209" s="29">
        <v>136</v>
      </c>
      <c r="F209" s="27"/>
      <c r="G209" s="27"/>
      <c r="H209" s="27">
        <v>111</v>
      </c>
      <c r="I209" s="27"/>
      <c r="J209" s="27"/>
      <c r="K209" s="32">
        <f t="shared" si="18"/>
        <v>247</v>
      </c>
      <c r="L209" s="32" t="s">
        <v>1286</v>
      </c>
      <c r="M209" s="32"/>
      <c r="N209" s="32">
        <f t="shared" si="19"/>
        <v>246.97970000000001</v>
      </c>
      <c r="O209" s="32">
        <f t="shared" si="20"/>
        <v>2</v>
      </c>
      <c r="P209" s="32">
        <f t="shared" ca="1" si="21"/>
        <v>0</v>
      </c>
      <c r="Q209" s="33" t="s">
        <v>54</v>
      </c>
      <c r="R209" s="55">
        <f t="shared" si="22"/>
        <v>0</v>
      </c>
      <c r="S209" s="34">
        <f t="shared" si="23"/>
        <v>247.1268</v>
      </c>
      <c r="T209" s="29">
        <v>136</v>
      </c>
      <c r="U209" s="27">
        <v>111</v>
      </c>
      <c r="V209" s="27"/>
      <c r="W209" s="27"/>
      <c r="X209" s="27"/>
      <c r="Y209" s="27"/>
      <c r="AA209" s="35">
        <v>0</v>
      </c>
      <c r="AB209" s="35">
        <v>0</v>
      </c>
      <c r="AC209" s="35">
        <v>0</v>
      </c>
      <c r="AD209" s="35">
        <v>0</v>
      </c>
      <c r="AE209" s="36">
        <v>2</v>
      </c>
      <c r="AF209" s="37">
        <v>247.1275</v>
      </c>
      <c r="AG209" s="38">
        <v>136</v>
      </c>
      <c r="AH209" s="32">
        <v>383</v>
      </c>
      <c r="AI209" s="38"/>
      <c r="AJ209" s="38"/>
      <c r="AK209" s="38"/>
      <c r="AL209" s="30"/>
    </row>
    <row r="210" spans="1:38" ht="15">
      <c r="A210" s="1">
        <v>40</v>
      </c>
      <c r="B210" s="1">
        <v>39</v>
      </c>
      <c r="C210" s="58" t="s">
        <v>569</v>
      </c>
      <c r="D210" s="29" t="s">
        <v>36</v>
      </c>
      <c r="E210" s="29"/>
      <c r="F210" s="27"/>
      <c r="G210" s="27"/>
      <c r="H210" s="27"/>
      <c r="I210" s="27">
        <v>245</v>
      </c>
      <c r="J210" s="27"/>
      <c r="K210" s="32">
        <f t="shared" si="18"/>
        <v>245</v>
      </c>
      <c r="L210" s="32" t="s">
        <v>1286</v>
      </c>
      <c r="M210" s="32"/>
      <c r="N210" s="32">
        <f t="shared" si="19"/>
        <v>244.9796</v>
      </c>
      <c r="O210" s="32">
        <f t="shared" si="20"/>
        <v>1</v>
      </c>
      <c r="P210" s="32">
        <f t="shared" ca="1" si="21"/>
        <v>0</v>
      </c>
      <c r="Q210" s="33" t="s">
        <v>54</v>
      </c>
      <c r="R210" s="34">
        <f t="shared" si="22"/>
        <v>0</v>
      </c>
      <c r="S210" s="34">
        <f t="shared" si="23"/>
        <v>245.22460000000001</v>
      </c>
      <c r="T210" s="27">
        <v>245</v>
      </c>
      <c r="U210" s="29"/>
      <c r="V210" s="27"/>
      <c r="W210" s="27"/>
      <c r="X210" s="27"/>
      <c r="Y210" s="27"/>
      <c r="AA210" s="35">
        <v>0</v>
      </c>
      <c r="AB210" s="35">
        <v>0</v>
      </c>
      <c r="AC210" s="35">
        <v>0</v>
      </c>
      <c r="AD210" s="35">
        <v>0</v>
      </c>
      <c r="AE210" s="36">
        <v>1</v>
      </c>
      <c r="AF210" s="37">
        <v>245.2253</v>
      </c>
      <c r="AG210" s="38">
        <v>245</v>
      </c>
      <c r="AH210" s="32">
        <v>490</v>
      </c>
      <c r="AI210" s="38"/>
      <c r="AJ210" s="38"/>
      <c r="AK210" s="38"/>
      <c r="AL210" s="30"/>
    </row>
    <row r="211" spans="1:38" ht="15">
      <c r="A211" s="1">
        <v>41</v>
      </c>
      <c r="B211" s="1">
        <v>40</v>
      </c>
      <c r="C211" s="58" t="s">
        <v>570</v>
      </c>
      <c r="D211" s="29" t="s">
        <v>40</v>
      </c>
      <c r="E211" s="29"/>
      <c r="F211" s="27">
        <v>240</v>
      </c>
      <c r="G211" s="27"/>
      <c r="H211" s="27"/>
      <c r="I211" s="27"/>
      <c r="J211" s="27"/>
      <c r="K211" s="32">
        <f t="shared" si="18"/>
        <v>240</v>
      </c>
      <c r="L211" s="32" t="s">
        <v>1286</v>
      </c>
      <c r="M211" s="32"/>
      <c r="N211" s="32">
        <f t="shared" si="19"/>
        <v>239.9795</v>
      </c>
      <c r="O211" s="32">
        <f t="shared" si="20"/>
        <v>1</v>
      </c>
      <c r="P211" s="32">
        <f t="shared" ca="1" si="21"/>
        <v>0</v>
      </c>
      <c r="Q211" s="33" t="s">
        <v>54</v>
      </c>
      <c r="R211" s="34">
        <f t="shared" si="22"/>
        <v>0</v>
      </c>
      <c r="S211" s="34">
        <f t="shared" si="23"/>
        <v>240.21950000000001</v>
      </c>
      <c r="T211" s="27">
        <v>240</v>
      </c>
      <c r="U211" s="29"/>
      <c r="V211" s="27"/>
      <c r="W211" s="27"/>
      <c r="X211" s="27"/>
      <c r="Y211" s="27"/>
      <c r="AA211" s="35">
        <v>0</v>
      </c>
      <c r="AB211" s="35">
        <v>0</v>
      </c>
      <c r="AC211" s="35">
        <v>0</v>
      </c>
      <c r="AD211" s="35">
        <v>0</v>
      </c>
      <c r="AE211" s="36">
        <v>1</v>
      </c>
      <c r="AF211" s="37">
        <v>240.22020000000001</v>
      </c>
      <c r="AG211" s="38">
        <v>240</v>
      </c>
      <c r="AH211" s="32">
        <v>480</v>
      </c>
      <c r="AI211" s="38"/>
      <c r="AJ211" s="38"/>
      <c r="AK211" s="38"/>
      <c r="AL211" s="30"/>
    </row>
    <row r="212" spans="1:38" ht="15">
      <c r="A212" s="1">
        <v>42</v>
      </c>
      <c r="B212" s="1" t="s">
        <v>223</v>
      </c>
      <c r="C212" s="58" t="s">
        <v>571</v>
      </c>
      <c r="D212" s="29" t="s">
        <v>90</v>
      </c>
      <c r="E212" s="29">
        <v>110</v>
      </c>
      <c r="F212" s="27">
        <v>129</v>
      </c>
      <c r="G212" s="27"/>
      <c r="H212" s="27"/>
      <c r="I212" s="27"/>
      <c r="J212" s="27"/>
      <c r="K212" s="32">
        <f t="shared" si="18"/>
        <v>239</v>
      </c>
      <c r="L212" s="32" t="s">
        <v>1287</v>
      </c>
      <c r="M212" s="32"/>
      <c r="N212" s="32">
        <f t="shared" si="19"/>
        <v>238.9794</v>
      </c>
      <c r="O212" s="32">
        <f t="shared" si="20"/>
        <v>2</v>
      </c>
      <c r="P212" s="32">
        <f t="shared" ca="1" si="21"/>
        <v>0</v>
      </c>
      <c r="Q212" s="33" t="s">
        <v>54</v>
      </c>
      <c r="R212" s="55">
        <f t="shared" si="22"/>
        <v>0</v>
      </c>
      <c r="S212" s="34">
        <f t="shared" si="23"/>
        <v>239.11939999999998</v>
      </c>
      <c r="T212" s="27">
        <v>129</v>
      </c>
      <c r="U212" s="29">
        <v>110</v>
      </c>
      <c r="V212" s="27"/>
      <c r="W212" s="27"/>
      <c r="X212" s="27"/>
      <c r="Y212" s="27"/>
      <c r="AA212" s="35">
        <v>0</v>
      </c>
      <c r="AB212" s="35">
        <v>0</v>
      </c>
      <c r="AC212" s="35">
        <v>0</v>
      </c>
      <c r="AD212" s="35">
        <v>0</v>
      </c>
      <c r="AE212" s="36">
        <v>2</v>
      </c>
      <c r="AF212" s="37">
        <v>239.12009999999998</v>
      </c>
      <c r="AG212" s="38">
        <v>129</v>
      </c>
      <c r="AH212" s="32">
        <v>0</v>
      </c>
      <c r="AI212" s="38"/>
      <c r="AJ212" s="38"/>
      <c r="AK212" s="38"/>
      <c r="AL212" s="30"/>
    </row>
    <row r="213" spans="1:38" ht="15">
      <c r="A213" s="1">
        <v>43</v>
      </c>
      <c r="B213" s="1">
        <v>41</v>
      </c>
      <c r="C213" s="58" t="s">
        <v>572</v>
      </c>
      <c r="D213" s="29" t="s">
        <v>107</v>
      </c>
      <c r="E213" s="29"/>
      <c r="F213" s="27"/>
      <c r="G213" s="27"/>
      <c r="H213" s="27"/>
      <c r="I213" s="27">
        <v>237</v>
      </c>
      <c r="J213" s="27"/>
      <c r="K213" s="32">
        <f t="shared" si="18"/>
        <v>237</v>
      </c>
      <c r="L213" s="32" t="s">
        <v>1286</v>
      </c>
      <c r="M213" s="32"/>
      <c r="N213" s="32">
        <f t="shared" si="19"/>
        <v>236.97929999999999</v>
      </c>
      <c r="O213" s="32">
        <f t="shared" si="20"/>
        <v>1</v>
      </c>
      <c r="P213" s="32">
        <f t="shared" ca="1" si="21"/>
        <v>0</v>
      </c>
      <c r="Q213" s="33" t="s">
        <v>54</v>
      </c>
      <c r="R213" s="34">
        <f t="shared" si="22"/>
        <v>0</v>
      </c>
      <c r="S213" s="34">
        <f t="shared" si="23"/>
        <v>237.21629999999999</v>
      </c>
      <c r="T213" s="27">
        <v>237</v>
      </c>
      <c r="U213" s="29"/>
      <c r="V213" s="27"/>
      <c r="W213" s="27"/>
      <c r="X213" s="27"/>
      <c r="Y213" s="27"/>
      <c r="AA213" s="35">
        <v>0</v>
      </c>
      <c r="AB213" s="35">
        <v>0</v>
      </c>
      <c r="AC213" s="35">
        <v>0</v>
      </c>
      <c r="AD213" s="35">
        <v>0</v>
      </c>
      <c r="AE213" s="36">
        <v>1</v>
      </c>
      <c r="AF213" s="37">
        <v>237.21699999999998</v>
      </c>
      <c r="AG213" s="38">
        <v>237</v>
      </c>
      <c r="AH213" s="32">
        <v>474</v>
      </c>
      <c r="AI213" s="38"/>
      <c r="AJ213" s="38"/>
      <c r="AK213" s="38"/>
      <c r="AL213" s="30"/>
    </row>
    <row r="214" spans="1:38" ht="15">
      <c r="A214" s="1">
        <v>44</v>
      </c>
      <c r="B214" s="1">
        <v>42</v>
      </c>
      <c r="C214" s="58" t="s">
        <v>198</v>
      </c>
      <c r="D214" s="29" t="s">
        <v>28</v>
      </c>
      <c r="E214" s="29"/>
      <c r="F214" s="27"/>
      <c r="G214" s="27"/>
      <c r="H214" s="27"/>
      <c r="I214" s="27"/>
      <c r="J214" s="27">
        <v>220</v>
      </c>
      <c r="K214" s="32">
        <f t="shared" si="18"/>
        <v>220</v>
      </c>
      <c r="L214" s="32" t="s">
        <v>1286</v>
      </c>
      <c r="M214" s="32"/>
      <c r="N214" s="32">
        <f t="shared" si="19"/>
        <v>219.97919999999999</v>
      </c>
      <c r="O214" s="32">
        <f t="shared" si="20"/>
        <v>1</v>
      </c>
      <c r="P214" s="32" t="str">
        <f t="shared" ca="1" si="21"/>
        <v>Y</v>
      </c>
      <c r="Q214" s="33" t="s">
        <v>54</v>
      </c>
      <c r="R214" s="34">
        <f t="shared" si="22"/>
        <v>0</v>
      </c>
      <c r="S214" s="34">
        <f t="shared" si="23"/>
        <v>220.19919999999999</v>
      </c>
      <c r="T214" s="27">
        <v>220</v>
      </c>
      <c r="U214" s="29"/>
      <c r="V214" s="27"/>
      <c r="W214" s="27"/>
      <c r="X214" s="27"/>
      <c r="Y214" s="27"/>
      <c r="AA214" s="35"/>
      <c r="AB214" s="35"/>
      <c r="AC214" s="35"/>
      <c r="AD214" s="35"/>
      <c r="AE214" s="36"/>
      <c r="AF214" s="37"/>
      <c r="AG214" s="38"/>
      <c r="AH214" s="32"/>
      <c r="AI214" s="38"/>
      <c r="AJ214" s="38"/>
      <c r="AK214" s="38"/>
      <c r="AL214" s="30"/>
    </row>
    <row r="215" spans="1:38" ht="15">
      <c r="A215" s="1">
        <v>45</v>
      </c>
      <c r="B215" s="1">
        <v>43</v>
      </c>
      <c r="C215" s="58" t="s">
        <v>573</v>
      </c>
      <c r="D215" s="29" t="s">
        <v>77</v>
      </c>
      <c r="E215" s="29"/>
      <c r="F215" s="27">
        <v>195</v>
      </c>
      <c r="G215" s="27"/>
      <c r="H215" s="27"/>
      <c r="I215" s="27"/>
      <c r="J215" s="27"/>
      <c r="K215" s="32">
        <f t="shared" si="18"/>
        <v>195</v>
      </c>
      <c r="L215" s="32" t="s">
        <v>1286</v>
      </c>
      <c r="M215" s="32"/>
      <c r="N215" s="32">
        <f t="shared" si="19"/>
        <v>194.97909999999999</v>
      </c>
      <c r="O215" s="32">
        <f t="shared" si="20"/>
        <v>1</v>
      </c>
      <c r="P215" s="32">
        <f t="shared" ca="1" si="21"/>
        <v>0</v>
      </c>
      <c r="Q215" s="33" t="s">
        <v>54</v>
      </c>
      <c r="R215" s="34">
        <f t="shared" si="22"/>
        <v>0</v>
      </c>
      <c r="S215" s="34">
        <f t="shared" si="23"/>
        <v>195.17409999999998</v>
      </c>
      <c r="T215" s="27">
        <v>195</v>
      </c>
      <c r="U215" s="29"/>
      <c r="V215" s="27"/>
      <c r="W215" s="27"/>
      <c r="X215" s="27"/>
      <c r="Y215" s="27"/>
      <c r="AA215" s="35">
        <v>0</v>
      </c>
      <c r="AB215" s="35">
        <v>0</v>
      </c>
      <c r="AC215" s="35">
        <v>0</v>
      </c>
      <c r="AD215" s="35">
        <v>0</v>
      </c>
      <c r="AE215" s="36">
        <v>1</v>
      </c>
      <c r="AF215" s="37">
        <v>195.1748</v>
      </c>
      <c r="AG215" s="38">
        <v>195</v>
      </c>
      <c r="AH215" s="32">
        <v>390</v>
      </c>
      <c r="AI215" s="38"/>
      <c r="AJ215" s="38"/>
      <c r="AK215" s="38"/>
      <c r="AL215" s="30"/>
    </row>
    <row r="216" spans="1:38" ht="15">
      <c r="A216" s="1">
        <v>46</v>
      </c>
      <c r="B216" s="1">
        <v>44</v>
      </c>
      <c r="C216" s="58" t="s">
        <v>574</v>
      </c>
      <c r="D216" s="29" t="s">
        <v>40</v>
      </c>
      <c r="E216" s="29">
        <v>194</v>
      </c>
      <c r="F216" s="27"/>
      <c r="G216" s="27"/>
      <c r="H216" s="27"/>
      <c r="I216" s="27"/>
      <c r="J216" s="27"/>
      <c r="K216" s="32">
        <f t="shared" si="18"/>
        <v>194</v>
      </c>
      <c r="L216" s="32" t="s">
        <v>1286</v>
      </c>
      <c r="M216" s="32"/>
      <c r="N216" s="32">
        <f t="shared" si="19"/>
        <v>193.97900000000001</v>
      </c>
      <c r="O216" s="32">
        <f t="shared" si="20"/>
        <v>1</v>
      </c>
      <c r="P216" s="32">
        <f t="shared" ca="1" si="21"/>
        <v>0</v>
      </c>
      <c r="Q216" s="33" t="s">
        <v>54</v>
      </c>
      <c r="R216" s="55">
        <f t="shared" si="22"/>
        <v>0</v>
      </c>
      <c r="S216" s="34">
        <f t="shared" si="23"/>
        <v>194.173</v>
      </c>
      <c r="T216" s="29">
        <v>194</v>
      </c>
      <c r="U216" s="27"/>
      <c r="V216" s="27"/>
      <c r="W216" s="27"/>
      <c r="X216" s="27"/>
      <c r="Y216" s="27"/>
      <c r="AA216" s="35">
        <v>0</v>
      </c>
      <c r="AB216" s="35">
        <v>0</v>
      </c>
      <c r="AC216" s="35">
        <v>0</v>
      </c>
      <c r="AD216" s="35">
        <v>0</v>
      </c>
      <c r="AE216" s="36">
        <v>1</v>
      </c>
      <c r="AF216" s="37">
        <v>194.1737</v>
      </c>
      <c r="AG216" s="38">
        <v>194</v>
      </c>
      <c r="AH216" s="32">
        <v>388</v>
      </c>
      <c r="AI216" s="38"/>
      <c r="AJ216" s="38"/>
      <c r="AK216" s="38"/>
      <c r="AL216" s="30"/>
    </row>
    <row r="217" spans="1:38" ht="15">
      <c r="A217" s="1">
        <v>47</v>
      </c>
      <c r="B217" s="1">
        <v>45</v>
      </c>
      <c r="C217" s="58" t="s">
        <v>292</v>
      </c>
      <c r="D217" s="29" t="s">
        <v>77</v>
      </c>
      <c r="E217" s="29"/>
      <c r="F217" s="27"/>
      <c r="G217" s="27"/>
      <c r="H217" s="27"/>
      <c r="I217" s="27"/>
      <c r="J217" s="27">
        <v>179</v>
      </c>
      <c r="K217" s="32">
        <f t="shared" si="18"/>
        <v>179</v>
      </c>
      <c r="L217" s="32" t="s">
        <v>1286</v>
      </c>
      <c r="M217" s="32"/>
      <c r="N217" s="32">
        <f t="shared" si="19"/>
        <v>178.97890000000001</v>
      </c>
      <c r="O217" s="32">
        <f t="shared" si="20"/>
        <v>1</v>
      </c>
      <c r="P217" s="32" t="str">
        <f t="shared" ca="1" si="21"/>
        <v>Y</v>
      </c>
      <c r="Q217" s="33" t="s">
        <v>54</v>
      </c>
      <c r="R217" s="34">
        <f t="shared" si="22"/>
        <v>0</v>
      </c>
      <c r="S217" s="34">
        <f t="shared" si="23"/>
        <v>179.15790000000001</v>
      </c>
      <c r="T217" s="27">
        <v>179</v>
      </c>
      <c r="U217" s="29"/>
      <c r="V217" s="27"/>
      <c r="W217" s="27"/>
      <c r="X217" s="27"/>
      <c r="Y217" s="27"/>
      <c r="AA217" s="35"/>
      <c r="AB217" s="35"/>
      <c r="AC217" s="35"/>
      <c r="AD217" s="35"/>
      <c r="AE217" s="36"/>
      <c r="AF217" s="37"/>
      <c r="AG217" s="38"/>
      <c r="AH217" s="32"/>
      <c r="AI217" s="38"/>
      <c r="AJ217" s="38"/>
      <c r="AK217" s="38"/>
      <c r="AL217" s="30"/>
    </row>
    <row r="218" spans="1:38" ht="15">
      <c r="A218" s="1">
        <v>48</v>
      </c>
      <c r="B218" s="1">
        <v>46</v>
      </c>
      <c r="C218" s="58" t="s">
        <v>575</v>
      </c>
      <c r="D218" s="29" t="s">
        <v>47</v>
      </c>
      <c r="E218" s="29">
        <v>67</v>
      </c>
      <c r="F218" s="27"/>
      <c r="G218" s="27"/>
      <c r="H218" s="27"/>
      <c r="I218" s="27">
        <v>105</v>
      </c>
      <c r="J218" s="27"/>
      <c r="K218" s="32">
        <f t="shared" si="18"/>
        <v>172</v>
      </c>
      <c r="L218" s="32" t="s">
        <v>1286</v>
      </c>
      <c r="M218" s="32"/>
      <c r="N218" s="32">
        <f t="shared" si="19"/>
        <v>171.97880000000001</v>
      </c>
      <c r="O218" s="32">
        <f t="shared" si="20"/>
        <v>2</v>
      </c>
      <c r="P218" s="32">
        <f t="shared" ca="1" si="21"/>
        <v>0</v>
      </c>
      <c r="Q218" s="33" t="s">
        <v>54</v>
      </c>
      <c r="R218" s="55">
        <f t="shared" si="22"/>
        <v>0</v>
      </c>
      <c r="S218" s="34">
        <f t="shared" si="23"/>
        <v>172.09049999999999</v>
      </c>
      <c r="T218" s="27">
        <v>105</v>
      </c>
      <c r="U218" s="29">
        <v>67</v>
      </c>
      <c r="V218" s="27"/>
      <c r="W218" s="27"/>
      <c r="X218" s="27"/>
      <c r="Y218" s="27"/>
      <c r="AA218" s="35">
        <v>0</v>
      </c>
      <c r="AB218" s="35">
        <v>0</v>
      </c>
      <c r="AC218" s="35">
        <v>0</v>
      </c>
      <c r="AD218" s="35">
        <v>0</v>
      </c>
      <c r="AE218" s="36">
        <v>2</v>
      </c>
      <c r="AF218" s="37">
        <v>172.09129999999999</v>
      </c>
      <c r="AG218" s="38">
        <v>105</v>
      </c>
      <c r="AH218" s="32">
        <v>277</v>
      </c>
      <c r="AI218" s="38"/>
      <c r="AJ218" s="38"/>
      <c r="AK218" s="38"/>
      <c r="AL218" s="30"/>
    </row>
    <row r="219" spans="1:38" ht="15">
      <c r="A219" s="1">
        <v>49</v>
      </c>
      <c r="B219" s="1" t="s">
        <v>223</v>
      </c>
      <c r="C219" s="58" t="s">
        <v>576</v>
      </c>
      <c r="D219" s="29" t="s">
        <v>90</v>
      </c>
      <c r="E219" s="29"/>
      <c r="F219" s="27"/>
      <c r="G219" s="27">
        <v>156</v>
      </c>
      <c r="H219" s="27"/>
      <c r="I219" s="27"/>
      <c r="J219" s="27"/>
      <c r="K219" s="32">
        <f t="shared" si="18"/>
        <v>156</v>
      </c>
      <c r="L219" s="32" t="s">
        <v>1287</v>
      </c>
      <c r="M219" s="32"/>
      <c r="N219" s="32">
        <f t="shared" si="19"/>
        <v>155.9787</v>
      </c>
      <c r="O219" s="32">
        <f t="shared" si="20"/>
        <v>1</v>
      </c>
      <c r="P219" s="32">
        <f t="shared" ca="1" si="21"/>
        <v>0</v>
      </c>
      <c r="Q219" s="33" t="s">
        <v>54</v>
      </c>
      <c r="R219" s="34">
        <f t="shared" si="22"/>
        <v>0</v>
      </c>
      <c r="S219" s="34">
        <f t="shared" si="23"/>
        <v>156.13470000000001</v>
      </c>
      <c r="T219" s="27">
        <v>156</v>
      </c>
      <c r="U219" s="29"/>
      <c r="V219" s="27"/>
      <c r="W219" s="27"/>
      <c r="X219" s="27"/>
      <c r="Y219" s="27"/>
      <c r="AA219" s="35">
        <v>0</v>
      </c>
      <c r="AB219" s="35">
        <v>0</v>
      </c>
      <c r="AC219" s="35">
        <v>0</v>
      </c>
      <c r="AD219" s="35">
        <v>0</v>
      </c>
      <c r="AE219" s="36">
        <v>1</v>
      </c>
      <c r="AF219" s="37">
        <v>156.13550000000001</v>
      </c>
      <c r="AG219" s="38">
        <v>156</v>
      </c>
      <c r="AH219" s="32">
        <v>0</v>
      </c>
      <c r="AI219" s="38"/>
      <c r="AJ219" s="38"/>
      <c r="AK219" s="38"/>
      <c r="AL219" s="30"/>
    </row>
    <row r="220" spans="1:38" ht="15">
      <c r="A220" s="1">
        <v>50</v>
      </c>
      <c r="B220" s="1">
        <v>47</v>
      </c>
      <c r="C220" s="58" t="s">
        <v>577</v>
      </c>
      <c r="D220" s="29" t="s">
        <v>77</v>
      </c>
      <c r="E220" s="29">
        <v>129</v>
      </c>
      <c r="F220" s="27"/>
      <c r="G220" s="27"/>
      <c r="H220" s="27"/>
      <c r="I220" s="27"/>
      <c r="J220" s="27"/>
      <c r="K220" s="32">
        <f t="shared" si="18"/>
        <v>129</v>
      </c>
      <c r="L220" s="32" t="s">
        <v>1286</v>
      </c>
      <c r="M220" s="32"/>
      <c r="N220" s="32">
        <f t="shared" si="19"/>
        <v>128.9786</v>
      </c>
      <c r="O220" s="32">
        <f t="shared" si="20"/>
        <v>1</v>
      </c>
      <c r="P220" s="32">
        <f t="shared" ca="1" si="21"/>
        <v>0</v>
      </c>
      <c r="Q220" s="33" t="s">
        <v>54</v>
      </c>
      <c r="R220" s="55">
        <f t="shared" si="22"/>
        <v>0</v>
      </c>
      <c r="S220" s="34">
        <f t="shared" si="23"/>
        <v>129.10759999999999</v>
      </c>
      <c r="T220" s="29">
        <v>129</v>
      </c>
      <c r="U220" s="27"/>
      <c r="V220" s="27"/>
      <c r="W220" s="27"/>
      <c r="X220" s="27"/>
      <c r="Y220" s="27"/>
      <c r="AA220" s="35">
        <v>0</v>
      </c>
      <c r="AB220" s="35">
        <v>0</v>
      </c>
      <c r="AC220" s="35">
        <v>0</v>
      </c>
      <c r="AD220" s="35">
        <v>0</v>
      </c>
      <c r="AE220" s="36">
        <v>1</v>
      </c>
      <c r="AF220" s="37">
        <v>129.10839999999999</v>
      </c>
      <c r="AG220" s="38">
        <v>129</v>
      </c>
      <c r="AH220" s="32">
        <v>258</v>
      </c>
      <c r="AI220" s="38"/>
      <c r="AJ220" s="38"/>
      <c r="AK220" s="38"/>
      <c r="AL220" s="30"/>
    </row>
    <row r="221" spans="1:38" ht="15">
      <c r="A221" s="1">
        <v>51</v>
      </c>
      <c r="B221" s="1">
        <v>48</v>
      </c>
      <c r="C221" s="58" t="s">
        <v>578</v>
      </c>
      <c r="D221" s="29" t="s">
        <v>107</v>
      </c>
      <c r="E221" s="29">
        <v>128</v>
      </c>
      <c r="F221" s="27"/>
      <c r="G221" s="27"/>
      <c r="H221" s="27"/>
      <c r="I221" s="27"/>
      <c r="J221" s="27"/>
      <c r="K221" s="32">
        <f t="shared" si="18"/>
        <v>128</v>
      </c>
      <c r="L221" s="32" t="s">
        <v>1286</v>
      </c>
      <c r="M221" s="32"/>
      <c r="N221" s="32">
        <f t="shared" si="19"/>
        <v>127.9785</v>
      </c>
      <c r="O221" s="32">
        <f t="shared" si="20"/>
        <v>1</v>
      </c>
      <c r="P221" s="32">
        <f t="shared" ca="1" si="21"/>
        <v>0</v>
      </c>
      <c r="Q221" s="33" t="s">
        <v>54</v>
      </c>
      <c r="R221" s="55">
        <f t="shared" si="22"/>
        <v>0</v>
      </c>
      <c r="S221" s="34">
        <f t="shared" si="23"/>
        <v>128.10649999999998</v>
      </c>
      <c r="T221" s="29">
        <v>128</v>
      </c>
      <c r="U221" s="27"/>
      <c r="V221" s="27"/>
      <c r="W221" s="27"/>
      <c r="X221" s="27"/>
      <c r="Y221" s="27"/>
      <c r="AA221" s="35">
        <v>0</v>
      </c>
      <c r="AB221" s="35">
        <v>0</v>
      </c>
      <c r="AC221" s="35">
        <v>0</v>
      </c>
      <c r="AD221" s="35">
        <v>0</v>
      </c>
      <c r="AE221" s="36">
        <v>1</v>
      </c>
      <c r="AF221" s="37">
        <v>128.10729999999998</v>
      </c>
      <c r="AG221" s="38">
        <v>128</v>
      </c>
      <c r="AH221" s="32">
        <v>256</v>
      </c>
      <c r="AI221" s="38"/>
      <c r="AJ221" s="38"/>
      <c r="AK221" s="38"/>
      <c r="AL221" s="30"/>
    </row>
    <row r="222" spans="1:38" ht="15">
      <c r="A222" s="1">
        <v>52</v>
      </c>
      <c r="B222" s="1">
        <v>49</v>
      </c>
      <c r="C222" s="58" t="s">
        <v>579</v>
      </c>
      <c r="D222" s="29" t="s">
        <v>305</v>
      </c>
      <c r="E222" s="29"/>
      <c r="F222" s="27"/>
      <c r="G222" s="27"/>
      <c r="H222" s="27"/>
      <c r="I222" s="27">
        <v>118</v>
      </c>
      <c r="J222" s="27"/>
      <c r="K222" s="32">
        <f t="shared" si="18"/>
        <v>118</v>
      </c>
      <c r="L222" s="32" t="s">
        <v>1286</v>
      </c>
      <c r="M222" s="32"/>
      <c r="N222" s="32">
        <f t="shared" si="19"/>
        <v>117.97839999999999</v>
      </c>
      <c r="O222" s="32">
        <f t="shared" si="20"/>
        <v>1</v>
      </c>
      <c r="P222" s="32">
        <f t="shared" ca="1" si="21"/>
        <v>0</v>
      </c>
      <c r="Q222" s="33" t="s">
        <v>54</v>
      </c>
      <c r="R222" s="34">
        <f t="shared" si="22"/>
        <v>0</v>
      </c>
      <c r="S222" s="34">
        <f t="shared" si="23"/>
        <v>118.09639999999999</v>
      </c>
      <c r="T222" s="27">
        <v>118</v>
      </c>
      <c r="U222" s="29"/>
      <c r="V222" s="27"/>
      <c r="W222" s="27"/>
      <c r="X222" s="27"/>
      <c r="Y222" s="27"/>
      <c r="AA222" s="35">
        <v>0</v>
      </c>
      <c r="AB222" s="35">
        <v>0</v>
      </c>
      <c r="AC222" s="35">
        <v>0</v>
      </c>
      <c r="AD222" s="35">
        <v>0</v>
      </c>
      <c r="AE222" s="36">
        <v>1</v>
      </c>
      <c r="AF222" s="37">
        <v>118.0972</v>
      </c>
      <c r="AG222" s="38">
        <v>118</v>
      </c>
      <c r="AH222" s="32">
        <v>236</v>
      </c>
      <c r="AI222" s="38"/>
      <c r="AJ222" s="38"/>
      <c r="AK222" s="38"/>
      <c r="AL222" s="30"/>
    </row>
    <row r="223" spans="1:38" ht="3" customHeight="1">
      <c r="A223" s="58"/>
      <c r="B223" s="1"/>
      <c r="C223" s="58"/>
      <c r="D223" s="29"/>
      <c r="E223" s="29"/>
      <c r="F223" s="27"/>
      <c r="G223" s="27"/>
      <c r="H223" s="27"/>
      <c r="I223" s="27"/>
      <c r="J223" s="27"/>
      <c r="K223" s="32"/>
      <c r="L223" s="27"/>
      <c r="M223" s="27"/>
      <c r="N223" s="32"/>
      <c r="O223" s="27"/>
      <c r="P223" s="27"/>
      <c r="R223" s="59"/>
      <c r="S223" s="34"/>
      <c r="T223" s="29"/>
      <c r="U223" s="29"/>
      <c r="V223" s="27"/>
      <c r="W223" s="27"/>
      <c r="X223" s="27"/>
      <c r="Y223" s="27"/>
      <c r="AE223" s="60"/>
      <c r="AF223" s="60"/>
      <c r="AG223" s="26"/>
      <c r="AH223" s="26"/>
      <c r="AI223" s="38"/>
      <c r="AJ223" s="38"/>
      <c r="AK223" s="38"/>
      <c r="AL223" s="30"/>
    </row>
    <row r="224" spans="1:38" s="26" customFormat="1">
      <c r="A224" s="2"/>
      <c r="B224" s="2"/>
      <c r="C224" s="2"/>
      <c r="D224" s="27"/>
      <c r="E224" s="27"/>
      <c r="F224" s="27"/>
      <c r="G224" s="27"/>
      <c r="H224" s="27"/>
      <c r="I224" s="27"/>
      <c r="J224" s="27"/>
      <c r="K224" s="32"/>
      <c r="L224" s="27"/>
      <c r="M224" s="27"/>
      <c r="N224" s="32"/>
      <c r="O224" s="27"/>
      <c r="P224" s="27"/>
      <c r="R224" s="59"/>
      <c r="S224" s="34"/>
      <c r="T224" s="29"/>
      <c r="U224" s="29"/>
      <c r="V224" s="27"/>
      <c r="W224" s="27"/>
      <c r="X224" s="27"/>
      <c r="Y224" s="27"/>
      <c r="AE224" s="54"/>
      <c r="AF224" s="54"/>
      <c r="AI224" s="38"/>
      <c r="AJ224" s="38"/>
      <c r="AK224" s="38"/>
      <c r="AL224" s="48"/>
    </row>
    <row r="225" spans="1:38" s="26" customFormat="1" ht="15">
      <c r="A225" s="57"/>
      <c r="B225" s="57"/>
      <c r="C225" s="57" t="s">
        <v>68</v>
      </c>
      <c r="D225" s="27"/>
      <c r="E225" s="27"/>
      <c r="F225" s="27"/>
      <c r="G225" s="27"/>
      <c r="H225" s="27"/>
      <c r="I225" s="27"/>
      <c r="J225" s="27"/>
      <c r="K225" s="32"/>
      <c r="L225" s="27"/>
      <c r="M225" s="27"/>
      <c r="N225" s="32"/>
      <c r="O225" s="27"/>
      <c r="P225" s="27"/>
      <c r="Q225" s="50" t="str">
        <f>C225</f>
        <v>M50</v>
      </c>
      <c r="R225" s="59"/>
      <c r="S225" s="34"/>
      <c r="T225" s="29"/>
      <c r="U225" s="29"/>
      <c r="V225" s="27"/>
      <c r="W225" s="27"/>
      <c r="X225" s="27"/>
      <c r="Y225" s="27"/>
      <c r="AE225" s="54"/>
      <c r="AF225" s="54"/>
      <c r="AI225" s="38">
        <v>1163</v>
      </c>
      <c r="AJ225" s="38">
        <v>1145</v>
      </c>
      <c r="AK225" s="38">
        <v>1129</v>
      </c>
      <c r="AL225" s="48"/>
    </row>
    <row r="226" spans="1:38" s="26" customFormat="1" ht="15">
      <c r="A226" s="58">
        <v>1</v>
      </c>
      <c r="B226" s="58">
        <v>1</v>
      </c>
      <c r="C226" s="58" t="s">
        <v>580</v>
      </c>
      <c r="D226" s="29" t="s">
        <v>81</v>
      </c>
      <c r="E226" s="29">
        <v>293</v>
      </c>
      <c r="F226" s="27"/>
      <c r="G226" s="27">
        <v>292</v>
      </c>
      <c r="H226" s="27">
        <v>284</v>
      </c>
      <c r="I226" s="27">
        <v>294</v>
      </c>
      <c r="J226" s="27"/>
      <c r="K226" s="32">
        <f t="shared" ref="K226:K289" si="24"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1163</v>
      </c>
      <c r="L226" s="32" t="s">
        <v>1286</v>
      </c>
      <c r="M226" s="32" t="s">
        <v>69</v>
      </c>
      <c r="N226" s="32">
        <f t="shared" ref="N226:N289" si="25">K226-(ROW(K226)-ROW(K$6))/10000</f>
        <v>1162.9780000000001</v>
      </c>
      <c r="O226" s="32">
        <f t="shared" ref="O226:O289" si="26">COUNT(E226:J226)</f>
        <v>4</v>
      </c>
      <c r="P226" s="32">
        <f t="shared" ref="P226:P289" ca="1" si="27">IF(AND(O226=1,OFFSET(D226,0,P$3)&gt;0),"Y",0)</f>
        <v>0</v>
      </c>
      <c r="Q226" s="33" t="s">
        <v>68</v>
      </c>
      <c r="R226" s="55">
        <f t="shared" ref="R226:R289" si="28">1-(Q226=Q225)</f>
        <v>0</v>
      </c>
      <c r="S226" s="34">
        <f t="shared" ref="S226:S289" si="29">N226+T226/1000+U226/10000+V226/100000+W226/1000000+X226/10000000+Y226/100000000</f>
        <v>1163.304504</v>
      </c>
      <c r="T226" s="27">
        <v>294</v>
      </c>
      <c r="U226" s="29">
        <v>293</v>
      </c>
      <c r="V226" s="27">
        <v>292</v>
      </c>
      <c r="W226" s="27">
        <v>284</v>
      </c>
      <c r="X226" s="27"/>
      <c r="Y226" s="27"/>
      <c r="AA226" s="35">
        <v>0</v>
      </c>
      <c r="AB226" s="35">
        <v>0</v>
      </c>
      <c r="AC226" s="35">
        <v>0</v>
      </c>
      <c r="AD226" s="35">
        <v>0</v>
      </c>
      <c r="AE226" s="36">
        <v>4</v>
      </c>
      <c r="AF226" s="37">
        <v>1163.3052039999998</v>
      </c>
      <c r="AG226" s="38">
        <v>294</v>
      </c>
      <c r="AH226" s="32">
        <v>1173</v>
      </c>
      <c r="AI226" s="38" t="s">
        <v>69</v>
      </c>
      <c r="AJ226" s="38"/>
      <c r="AK226" s="38"/>
      <c r="AL226" s="48"/>
    </row>
    <row r="227" spans="1:38" s="26" customFormat="1" ht="15">
      <c r="A227" s="58">
        <v>2</v>
      </c>
      <c r="B227" s="58">
        <v>2</v>
      </c>
      <c r="C227" s="58" t="s">
        <v>581</v>
      </c>
      <c r="D227" s="29" t="s">
        <v>19</v>
      </c>
      <c r="E227" s="29">
        <v>284</v>
      </c>
      <c r="F227" s="27">
        <v>287</v>
      </c>
      <c r="G227" s="27">
        <v>283</v>
      </c>
      <c r="H227" s="27">
        <v>291</v>
      </c>
      <c r="I227" s="27"/>
      <c r="J227" s="27"/>
      <c r="K227" s="32">
        <f t="shared" si="24"/>
        <v>1145</v>
      </c>
      <c r="L227" s="32" t="s">
        <v>1286</v>
      </c>
      <c r="M227" s="32" t="s">
        <v>94</v>
      </c>
      <c r="N227" s="32">
        <f t="shared" si="25"/>
        <v>1144.9779000000001</v>
      </c>
      <c r="O227" s="32">
        <f t="shared" si="26"/>
        <v>4</v>
      </c>
      <c r="P227" s="32">
        <f t="shared" ca="1" si="27"/>
        <v>0</v>
      </c>
      <c r="Q227" s="33" t="s">
        <v>68</v>
      </c>
      <c r="R227" s="55">
        <f t="shared" si="28"/>
        <v>0</v>
      </c>
      <c r="S227" s="34">
        <f t="shared" si="29"/>
        <v>1145.3007230000003</v>
      </c>
      <c r="T227" s="27">
        <v>291</v>
      </c>
      <c r="U227" s="27">
        <v>287</v>
      </c>
      <c r="V227" s="29">
        <v>284</v>
      </c>
      <c r="W227" s="27">
        <v>283</v>
      </c>
      <c r="X227" s="27"/>
      <c r="Y227" s="27"/>
      <c r="AA227" s="35">
        <v>0</v>
      </c>
      <c r="AB227" s="35">
        <v>0</v>
      </c>
      <c r="AC227" s="35">
        <v>0</v>
      </c>
      <c r="AD227" s="35">
        <v>0</v>
      </c>
      <c r="AE227" s="36">
        <v>4</v>
      </c>
      <c r="AF227" s="37">
        <v>1145.3014230000001</v>
      </c>
      <c r="AG227" s="38">
        <v>291</v>
      </c>
      <c r="AH227" s="32">
        <v>1153</v>
      </c>
      <c r="AI227" s="38"/>
      <c r="AJ227" s="38" t="s">
        <v>94</v>
      </c>
      <c r="AK227" s="38"/>
      <c r="AL227" s="48"/>
    </row>
    <row r="228" spans="1:38" s="26" customFormat="1" ht="15">
      <c r="A228" s="58">
        <v>3</v>
      </c>
      <c r="B228" s="58">
        <v>3</v>
      </c>
      <c r="C228" s="58" t="s">
        <v>582</v>
      </c>
      <c r="D228" s="29" t="s">
        <v>40</v>
      </c>
      <c r="E228" s="29">
        <v>277</v>
      </c>
      <c r="F228" s="27">
        <v>281</v>
      </c>
      <c r="G228" s="27"/>
      <c r="H228" s="27">
        <v>282</v>
      </c>
      <c r="I228" s="27">
        <v>289</v>
      </c>
      <c r="J228" s="27"/>
      <c r="K228" s="32">
        <f t="shared" si="24"/>
        <v>1129</v>
      </c>
      <c r="L228" s="32" t="s">
        <v>1286</v>
      </c>
      <c r="M228" s="32" t="s">
        <v>100</v>
      </c>
      <c r="N228" s="32">
        <f t="shared" si="25"/>
        <v>1128.9777999999999</v>
      </c>
      <c r="O228" s="32">
        <f t="shared" si="26"/>
        <v>4</v>
      </c>
      <c r="P228" s="32">
        <f t="shared" ca="1" si="27"/>
        <v>0</v>
      </c>
      <c r="Q228" s="33" t="s">
        <v>68</v>
      </c>
      <c r="R228" s="55">
        <f t="shared" si="28"/>
        <v>0</v>
      </c>
      <c r="S228" s="34">
        <f t="shared" si="29"/>
        <v>1129.2980869999999</v>
      </c>
      <c r="T228" s="27">
        <v>289</v>
      </c>
      <c r="U228" s="27">
        <v>282</v>
      </c>
      <c r="V228" s="27">
        <v>281</v>
      </c>
      <c r="W228" s="29">
        <v>277</v>
      </c>
      <c r="X228" s="27"/>
      <c r="Y228" s="27"/>
      <c r="AA228" s="35">
        <v>0</v>
      </c>
      <c r="AB228" s="35">
        <v>0</v>
      </c>
      <c r="AC228" s="35">
        <v>0</v>
      </c>
      <c r="AD228" s="35">
        <v>0</v>
      </c>
      <c r="AE228" s="36">
        <v>4</v>
      </c>
      <c r="AF228" s="37">
        <v>1129.2987869999999</v>
      </c>
      <c r="AG228" s="38">
        <v>289</v>
      </c>
      <c r="AH228" s="32">
        <v>1141</v>
      </c>
      <c r="AI228" s="38"/>
      <c r="AJ228" s="38"/>
      <c r="AK228" s="38" t="s">
        <v>100</v>
      </c>
      <c r="AL228" s="48"/>
    </row>
    <row r="229" spans="1:38" s="26" customFormat="1" ht="15">
      <c r="A229" s="58">
        <v>4</v>
      </c>
      <c r="B229" s="58">
        <v>4</v>
      </c>
      <c r="C229" s="58" t="s">
        <v>67</v>
      </c>
      <c r="D229" s="29" t="s">
        <v>65</v>
      </c>
      <c r="E229" s="29"/>
      <c r="F229" s="27">
        <v>268</v>
      </c>
      <c r="G229" s="27">
        <v>266</v>
      </c>
      <c r="H229" s="27">
        <v>263</v>
      </c>
      <c r="I229" s="27">
        <v>275</v>
      </c>
      <c r="J229" s="27">
        <v>286</v>
      </c>
      <c r="K229" s="32">
        <f t="shared" si="24"/>
        <v>1095</v>
      </c>
      <c r="L229" s="32" t="s">
        <v>1286</v>
      </c>
      <c r="M229" s="32"/>
      <c r="N229" s="32">
        <f t="shared" si="25"/>
        <v>1094.9776999999999</v>
      </c>
      <c r="O229" s="32">
        <f t="shared" si="26"/>
        <v>5</v>
      </c>
      <c r="P229" s="32">
        <f t="shared" ca="1" si="27"/>
        <v>0</v>
      </c>
      <c r="Q229" s="33" t="s">
        <v>68</v>
      </c>
      <c r="R229" s="34">
        <f t="shared" si="28"/>
        <v>0</v>
      </c>
      <c r="S229" s="34">
        <f t="shared" si="29"/>
        <v>1095.2941722999999</v>
      </c>
      <c r="T229" s="27">
        <v>286</v>
      </c>
      <c r="U229" s="27">
        <v>275</v>
      </c>
      <c r="V229" s="27">
        <v>268</v>
      </c>
      <c r="W229" s="27">
        <v>266</v>
      </c>
      <c r="X229" s="27">
        <v>263</v>
      </c>
      <c r="Y229" s="29"/>
      <c r="AA229" s="35">
        <v>0</v>
      </c>
      <c r="AB229" s="35">
        <v>0</v>
      </c>
      <c r="AC229" s="35">
        <v>0</v>
      </c>
      <c r="AD229" s="35">
        <v>0</v>
      </c>
      <c r="AE229" s="36">
        <v>4</v>
      </c>
      <c r="AF229" s="37">
        <v>1072.2831230000002</v>
      </c>
      <c r="AG229" s="38">
        <v>275</v>
      </c>
      <c r="AH229" s="32">
        <v>1084</v>
      </c>
      <c r="AI229" s="38"/>
      <c r="AJ229" s="38"/>
      <c r="AK229" s="38"/>
      <c r="AL229" s="48"/>
    </row>
    <row r="230" spans="1:38" s="26" customFormat="1" ht="15">
      <c r="A230" s="58">
        <v>5</v>
      </c>
      <c r="B230" s="58">
        <v>5</v>
      </c>
      <c r="C230" s="58" t="s">
        <v>75</v>
      </c>
      <c r="D230" s="29" t="s">
        <v>77</v>
      </c>
      <c r="E230" s="29">
        <v>264</v>
      </c>
      <c r="F230" s="27">
        <v>274</v>
      </c>
      <c r="G230" s="27">
        <v>268</v>
      </c>
      <c r="H230" s="27"/>
      <c r="I230" s="27"/>
      <c r="J230" s="27">
        <v>283</v>
      </c>
      <c r="K230" s="32">
        <f t="shared" si="24"/>
        <v>1089</v>
      </c>
      <c r="L230" s="32" t="s">
        <v>1286</v>
      </c>
      <c r="M230" s="32"/>
      <c r="N230" s="32">
        <f t="shared" si="25"/>
        <v>1088.9775999999999</v>
      </c>
      <c r="O230" s="32">
        <f t="shared" si="26"/>
        <v>4</v>
      </c>
      <c r="P230" s="32">
        <f t="shared" ca="1" si="27"/>
        <v>0</v>
      </c>
      <c r="Q230" s="33" t="s">
        <v>68</v>
      </c>
      <c r="R230" s="55">
        <f t="shared" si="28"/>
        <v>0</v>
      </c>
      <c r="S230" s="34">
        <f t="shared" si="29"/>
        <v>1089.2909439999999</v>
      </c>
      <c r="T230" s="27">
        <v>283</v>
      </c>
      <c r="U230" s="27">
        <v>274</v>
      </c>
      <c r="V230" s="27">
        <v>268</v>
      </c>
      <c r="W230" s="29">
        <v>264</v>
      </c>
      <c r="X230" s="27"/>
      <c r="Y230" s="27"/>
      <c r="AA230" s="35">
        <v>0</v>
      </c>
      <c r="AB230" s="35">
        <v>0</v>
      </c>
      <c r="AC230" s="35">
        <v>0</v>
      </c>
      <c r="AD230" s="35">
        <v>0</v>
      </c>
      <c r="AE230" s="36">
        <v>3</v>
      </c>
      <c r="AF230" s="37">
        <v>806.28104000000008</v>
      </c>
      <c r="AG230" s="38">
        <v>274</v>
      </c>
      <c r="AH230" s="32">
        <v>1080</v>
      </c>
      <c r="AI230" s="38"/>
      <c r="AJ230" s="38"/>
      <c r="AK230" s="38"/>
      <c r="AL230" s="48"/>
    </row>
    <row r="231" spans="1:38" s="26" customFormat="1" ht="15">
      <c r="A231" s="58">
        <v>6</v>
      </c>
      <c r="B231" s="58">
        <v>6</v>
      </c>
      <c r="C231" s="58" t="s">
        <v>96</v>
      </c>
      <c r="D231" s="29" t="s">
        <v>36</v>
      </c>
      <c r="E231" s="29">
        <v>208</v>
      </c>
      <c r="F231" s="27">
        <v>242</v>
      </c>
      <c r="G231" s="27">
        <v>245</v>
      </c>
      <c r="H231" s="27">
        <v>261</v>
      </c>
      <c r="I231" s="27">
        <v>224</v>
      </c>
      <c r="J231" s="27">
        <v>274</v>
      </c>
      <c r="K231" s="32">
        <f t="shared" si="24"/>
        <v>1022</v>
      </c>
      <c r="L231" s="32" t="s">
        <v>1286</v>
      </c>
      <c r="M231" s="32"/>
      <c r="N231" s="32">
        <f t="shared" si="25"/>
        <v>1021.9775</v>
      </c>
      <c r="O231" s="32">
        <f t="shared" si="26"/>
        <v>6</v>
      </c>
      <c r="P231" s="32">
        <f t="shared" ca="1" si="27"/>
        <v>0</v>
      </c>
      <c r="Q231" s="33" t="s">
        <v>68</v>
      </c>
      <c r="R231" s="55">
        <f t="shared" si="28"/>
        <v>0</v>
      </c>
      <c r="S231" s="34">
        <f t="shared" si="29"/>
        <v>1022.2803164799999</v>
      </c>
      <c r="T231" s="27">
        <v>274</v>
      </c>
      <c r="U231" s="27">
        <v>261</v>
      </c>
      <c r="V231" s="27">
        <v>245</v>
      </c>
      <c r="W231" s="27">
        <v>242</v>
      </c>
      <c r="X231" s="27">
        <v>224</v>
      </c>
      <c r="Y231" s="29">
        <v>208</v>
      </c>
      <c r="AA231" s="35">
        <v>0</v>
      </c>
      <c r="AB231" s="35">
        <v>0</v>
      </c>
      <c r="AC231" s="35">
        <v>0</v>
      </c>
      <c r="AD231" s="35">
        <v>0</v>
      </c>
      <c r="AE231" s="36">
        <v>5</v>
      </c>
      <c r="AF231" s="37">
        <v>972.26626480000004</v>
      </c>
      <c r="AG231" s="38">
        <v>261</v>
      </c>
      <c r="AH231" s="32">
        <v>1009</v>
      </c>
      <c r="AI231" s="38"/>
      <c r="AJ231" s="38"/>
      <c r="AK231" s="38"/>
      <c r="AL231" s="48"/>
    </row>
    <row r="232" spans="1:38" s="26" customFormat="1" ht="15">
      <c r="A232" s="58">
        <v>7</v>
      </c>
      <c r="B232" s="58">
        <v>7</v>
      </c>
      <c r="C232" s="58" t="s">
        <v>99</v>
      </c>
      <c r="D232" s="29" t="s">
        <v>24</v>
      </c>
      <c r="E232" s="29">
        <v>271</v>
      </c>
      <c r="F232" s="27"/>
      <c r="G232" s="27">
        <v>239</v>
      </c>
      <c r="H232" s="27"/>
      <c r="I232" s="27">
        <v>240</v>
      </c>
      <c r="J232" s="27">
        <v>271</v>
      </c>
      <c r="K232" s="32">
        <f t="shared" si="24"/>
        <v>1021</v>
      </c>
      <c r="L232" s="32" t="s">
        <v>1286</v>
      </c>
      <c r="M232" s="32"/>
      <c r="N232" s="32">
        <f t="shared" si="25"/>
        <v>1020.9774</v>
      </c>
      <c r="O232" s="32">
        <f t="shared" si="26"/>
        <v>4</v>
      </c>
      <c r="P232" s="32">
        <f t="shared" ca="1" si="27"/>
        <v>0</v>
      </c>
      <c r="Q232" s="33" t="s">
        <v>68</v>
      </c>
      <c r="R232" s="55">
        <f t="shared" si="28"/>
        <v>0</v>
      </c>
      <c r="S232" s="34">
        <f t="shared" si="29"/>
        <v>1021.2781389999999</v>
      </c>
      <c r="T232" s="29">
        <v>271</v>
      </c>
      <c r="U232" s="27">
        <v>271</v>
      </c>
      <c r="V232" s="27">
        <v>240</v>
      </c>
      <c r="W232" s="27">
        <v>239</v>
      </c>
      <c r="X232" s="27"/>
      <c r="Y232" s="27"/>
      <c r="AA232" s="35">
        <v>0</v>
      </c>
      <c r="AB232" s="35">
        <v>0</v>
      </c>
      <c r="AC232" s="35">
        <v>0</v>
      </c>
      <c r="AD232" s="35">
        <v>0</v>
      </c>
      <c r="AE232" s="36">
        <v>3</v>
      </c>
      <c r="AF232" s="37">
        <v>750.2744899999999</v>
      </c>
      <c r="AG232" s="38">
        <v>271</v>
      </c>
      <c r="AH232" s="32">
        <v>1021</v>
      </c>
      <c r="AI232" s="38"/>
      <c r="AJ232" s="38"/>
      <c r="AK232" s="38"/>
      <c r="AL232" s="48"/>
    </row>
    <row r="233" spans="1:38" s="26" customFormat="1" ht="15">
      <c r="A233" s="58">
        <v>8</v>
      </c>
      <c r="B233" s="58">
        <v>8</v>
      </c>
      <c r="C233" s="58" t="s">
        <v>105</v>
      </c>
      <c r="D233" s="29" t="s">
        <v>107</v>
      </c>
      <c r="E233" s="29">
        <v>247</v>
      </c>
      <c r="F233" s="27">
        <v>225</v>
      </c>
      <c r="G233" s="27">
        <v>221</v>
      </c>
      <c r="H233" s="27">
        <v>240</v>
      </c>
      <c r="I233" s="27">
        <v>264</v>
      </c>
      <c r="J233" s="27">
        <v>268</v>
      </c>
      <c r="K233" s="32">
        <f t="shared" si="24"/>
        <v>1019</v>
      </c>
      <c r="L233" s="32" t="s">
        <v>1286</v>
      </c>
      <c r="M233" s="32"/>
      <c r="N233" s="32">
        <f t="shared" si="25"/>
        <v>1018.9773</v>
      </c>
      <c r="O233" s="32">
        <f t="shared" si="26"/>
        <v>6</v>
      </c>
      <c r="P233" s="32">
        <f t="shared" ca="1" si="27"/>
        <v>0</v>
      </c>
      <c r="Q233" s="33" t="s">
        <v>68</v>
      </c>
      <c r="R233" s="55">
        <f t="shared" si="28"/>
        <v>0</v>
      </c>
      <c r="S233" s="34">
        <f t="shared" si="29"/>
        <v>1019.27443471</v>
      </c>
      <c r="T233" s="27">
        <v>268</v>
      </c>
      <c r="U233" s="27">
        <v>264</v>
      </c>
      <c r="V233" s="29">
        <v>247</v>
      </c>
      <c r="W233" s="27">
        <v>240</v>
      </c>
      <c r="X233" s="27">
        <v>225</v>
      </c>
      <c r="Y233" s="27">
        <v>221</v>
      </c>
      <c r="AA233" s="35">
        <v>0</v>
      </c>
      <c r="AB233" s="35">
        <v>0</v>
      </c>
      <c r="AC233" s="35">
        <v>0</v>
      </c>
      <c r="AD233" s="35">
        <v>0</v>
      </c>
      <c r="AE233" s="36">
        <v>5</v>
      </c>
      <c r="AF233" s="37">
        <v>976.26954710000007</v>
      </c>
      <c r="AG233" s="38">
        <v>264</v>
      </c>
      <c r="AH233" s="32">
        <v>1015</v>
      </c>
      <c r="AI233" s="38"/>
      <c r="AJ233" s="38"/>
      <c r="AK233" s="38"/>
      <c r="AL233" s="48"/>
    </row>
    <row r="234" spans="1:38" s="26" customFormat="1" ht="15">
      <c r="A234" s="58">
        <v>9</v>
      </c>
      <c r="B234" s="58">
        <v>9</v>
      </c>
      <c r="C234" s="58" t="s">
        <v>124</v>
      </c>
      <c r="D234" s="29" t="s">
        <v>122</v>
      </c>
      <c r="E234" s="29"/>
      <c r="F234" s="27">
        <v>243</v>
      </c>
      <c r="G234" s="27">
        <v>236</v>
      </c>
      <c r="H234" s="27"/>
      <c r="I234" s="27">
        <v>265</v>
      </c>
      <c r="J234" s="27">
        <v>259</v>
      </c>
      <c r="K234" s="32">
        <f t="shared" si="24"/>
        <v>1003</v>
      </c>
      <c r="L234" s="32" t="s">
        <v>1286</v>
      </c>
      <c r="M234" s="32"/>
      <c r="N234" s="32">
        <f t="shared" si="25"/>
        <v>1002.9772</v>
      </c>
      <c r="O234" s="32">
        <f t="shared" si="26"/>
        <v>4</v>
      </c>
      <c r="P234" s="32">
        <f t="shared" ca="1" si="27"/>
        <v>0</v>
      </c>
      <c r="Q234" s="33" t="s">
        <v>68</v>
      </c>
      <c r="R234" s="34">
        <f t="shared" si="28"/>
        <v>0</v>
      </c>
      <c r="S234" s="34">
        <f t="shared" si="29"/>
        <v>1003.270766</v>
      </c>
      <c r="T234" s="27">
        <v>265</v>
      </c>
      <c r="U234" s="27">
        <v>259</v>
      </c>
      <c r="V234" s="27">
        <v>243</v>
      </c>
      <c r="W234" s="27">
        <v>236</v>
      </c>
      <c r="X234" s="29"/>
      <c r="Y234" s="27"/>
      <c r="AA234" s="35">
        <v>0</v>
      </c>
      <c r="AB234" s="35">
        <v>0</v>
      </c>
      <c r="AC234" s="35">
        <v>0</v>
      </c>
      <c r="AD234" s="35">
        <v>0</v>
      </c>
      <c r="AE234" s="36">
        <v>3</v>
      </c>
      <c r="AF234" s="37">
        <v>744.26865999999995</v>
      </c>
      <c r="AG234" s="38">
        <v>265</v>
      </c>
      <c r="AH234" s="32">
        <v>1009</v>
      </c>
      <c r="AI234" s="38"/>
      <c r="AJ234" s="38"/>
      <c r="AK234" s="38"/>
      <c r="AL234" s="48"/>
    </row>
    <row r="235" spans="1:38" s="26" customFormat="1" ht="15">
      <c r="A235" s="58">
        <v>10</v>
      </c>
      <c r="B235" s="58">
        <v>10</v>
      </c>
      <c r="C235" s="58" t="s">
        <v>583</v>
      </c>
      <c r="D235" s="29" t="s">
        <v>19</v>
      </c>
      <c r="E235" s="29">
        <v>246</v>
      </c>
      <c r="F235" s="27">
        <v>255</v>
      </c>
      <c r="G235" s="27">
        <v>241</v>
      </c>
      <c r="H235" s="27">
        <v>257</v>
      </c>
      <c r="I235" s="27"/>
      <c r="J235" s="27"/>
      <c r="K235" s="32">
        <f t="shared" si="24"/>
        <v>999</v>
      </c>
      <c r="L235" s="32" t="s">
        <v>1286</v>
      </c>
      <c r="M235" s="32"/>
      <c r="N235" s="32">
        <f t="shared" si="25"/>
        <v>998.97709999999995</v>
      </c>
      <c r="O235" s="32">
        <f t="shared" si="26"/>
        <v>4</v>
      </c>
      <c r="P235" s="32">
        <f t="shared" ca="1" si="27"/>
        <v>0</v>
      </c>
      <c r="Q235" s="33" t="s">
        <v>68</v>
      </c>
      <c r="R235" s="55">
        <f t="shared" si="28"/>
        <v>0</v>
      </c>
      <c r="S235" s="34">
        <f t="shared" si="29"/>
        <v>999.26230099999987</v>
      </c>
      <c r="T235" s="27">
        <v>257</v>
      </c>
      <c r="U235" s="27">
        <v>255</v>
      </c>
      <c r="V235" s="29">
        <v>246</v>
      </c>
      <c r="W235" s="27">
        <v>241</v>
      </c>
      <c r="X235" s="27"/>
      <c r="Y235" s="27"/>
      <c r="AA235" s="35">
        <v>0</v>
      </c>
      <c r="AB235" s="35">
        <v>0</v>
      </c>
      <c r="AC235" s="35">
        <v>0</v>
      </c>
      <c r="AD235" s="35">
        <v>0</v>
      </c>
      <c r="AE235" s="36">
        <v>4</v>
      </c>
      <c r="AF235" s="37">
        <v>999.26350099999991</v>
      </c>
      <c r="AG235" s="38">
        <v>257</v>
      </c>
      <c r="AH235" s="32">
        <v>1015</v>
      </c>
      <c r="AI235" s="38"/>
      <c r="AJ235" s="38"/>
      <c r="AK235" s="38"/>
      <c r="AL235" s="48"/>
    </row>
    <row r="236" spans="1:38" s="26" customFormat="1" ht="15">
      <c r="A236" s="58">
        <v>11</v>
      </c>
      <c r="B236" s="58">
        <v>11</v>
      </c>
      <c r="C236" s="58" t="s">
        <v>93</v>
      </c>
      <c r="D236" s="29" t="s">
        <v>65</v>
      </c>
      <c r="E236" s="29"/>
      <c r="F236" s="27"/>
      <c r="G236" s="27">
        <v>235</v>
      </c>
      <c r="H236" s="27">
        <v>241</v>
      </c>
      <c r="I236" s="27">
        <v>239</v>
      </c>
      <c r="J236" s="27">
        <v>276</v>
      </c>
      <c r="K236" s="32">
        <f t="shared" si="24"/>
        <v>991</v>
      </c>
      <c r="L236" s="32" t="s">
        <v>1286</v>
      </c>
      <c r="M236" s="32"/>
      <c r="N236" s="32">
        <f t="shared" si="25"/>
        <v>990.97699999999998</v>
      </c>
      <c r="O236" s="32">
        <f t="shared" si="26"/>
        <v>4</v>
      </c>
      <c r="P236" s="32">
        <f t="shared" ca="1" si="27"/>
        <v>0</v>
      </c>
      <c r="Q236" s="33" t="s">
        <v>68</v>
      </c>
      <c r="R236" s="34">
        <f t="shared" si="28"/>
        <v>0</v>
      </c>
      <c r="S236" s="34">
        <f t="shared" si="29"/>
        <v>991.27972499999987</v>
      </c>
      <c r="T236" s="27">
        <v>276</v>
      </c>
      <c r="U236" s="27">
        <v>241</v>
      </c>
      <c r="V236" s="27">
        <v>239</v>
      </c>
      <c r="W236" s="27">
        <v>235</v>
      </c>
      <c r="X236" s="29"/>
      <c r="Y236" s="27"/>
      <c r="AA236" s="35">
        <v>0</v>
      </c>
      <c r="AB236" s="35">
        <v>0</v>
      </c>
      <c r="AC236" s="35">
        <v>0</v>
      </c>
      <c r="AD236" s="35">
        <v>0</v>
      </c>
      <c r="AE236" s="36">
        <v>3</v>
      </c>
      <c r="AF236" s="37">
        <v>715.24395000000004</v>
      </c>
      <c r="AG236" s="38">
        <v>241</v>
      </c>
      <c r="AH236" s="32">
        <v>956</v>
      </c>
      <c r="AI236" s="38"/>
      <c r="AJ236" s="38"/>
      <c r="AK236" s="38"/>
      <c r="AL236" s="48"/>
    </row>
    <row r="237" spans="1:38" s="26" customFormat="1" ht="15">
      <c r="A237" s="58">
        <v>12</v>
      </c>
      <c r="B237" s="58">
        <v>12</v>
      </c>
      <c r="C237" s="58" t="s">
        <v>584</v>
      </c>
      <c r="D237" s="29" t="s">
        <v>81</v>
      </c>
      <c r="E237" s="29">
        <v>243</v>
      </c>
      <c r="F237" s="27">
        <v>236</v>
      </c>
      <c r="G237" s="27">
        <v>229</v>
      </c>
      <c r="H237" s="27">
        <v>219</v>
      </c>
      <c r="I237" s="27"/>
      <c r="J237" s="27"/>
      <c r="K237" s="32">
        <f t="shared" si="24"/>
        <v>927</v>
      </c>
      <c r="L237" s="32" t="s">
        <v>1286</v>
      </c>
      <c r="M237" s="32"/>
      <c r="N237" s="32">
        <f t="shared" si="25"/>
        <v>926.9769</v>
      </c>
      <c r="O237" s="32">
        <f t="shared" si="26"/>
        <v>4</v>
      </c>
      <c r="P237" s="32">
        <f t="shared" ca="1" si="27"/>
        <v>0</v>
      </c>
      <c r="Q237" s="33" t="s">
        <v>68</v>
      </c>
      <c r="R237" s="55">
        <f t="shared" si="28"/>
        <v>0</v>
      </c>
      <c r="S237" s="34">
        <f t="shared" si="29"/>
        <v>927.24600900000007</v>
      </c>
      <c r="T237" s="29">
        <v>243</v>
      </c>
      <c r="U237" s="27">
        <v>236</v>
      </c>
      <c r="V237" s="27">
        <v>229</v>
      </c>
      <c r="W237" s="27">
        <v>219</v>
      </c>
      <c r="X237" s="27"/>
      <c r="Y237" s="27"/>
      <c r="AA237" s="35">
        <v>0</v>
      </c>
      <c r="AB237" s="35">
        <v>0</v>
      </c>
      <c r="AC237" s="35">
        <v>0</v>
      </c>
      <c r="AD237" s="35">
        <v>0</v>
      </c>
      <c r="AE237" s="36">
        <v>4</v>
      </c>
      <c r="AF237" s="37">
        <v>927.24710900000002</v>
      </c>
      <c r="AG237" s="38">
        <v>243</v>
      </c>
      <c r="AH237" s="32">
        <v>951</v>
      </c>
      <c r="AI237" s="38"/>
      <c r="AJ237" s="38"/>
      <c r="AK237" s="38"/>
      <c r="AL237" s="48"/>
    </row>
    <row r="238" spans="1:38" s="26" customFormat="1" ht="15">
      <c r="A238" s="58">
        <v>13</v>
      </c>
      <c r="B238" s="58">
        <v>13</v>
      </c>
      <c r="C238" s="58" t="s">
        <v>160</v>
      </c>
      <c r="D238" s="29" t="s">
        <v>36</v>
      </c>
      <c r="E238" s="29">
        <v>225</v>
      </c>
      <c r="F238" s="27"/>
      <c r="G238" s="27">
        <v>218</v>
      </c>
      <c r="H238" s="27">
        <v>212</v>
      </c>
      <c r="I238" s="27"/>
      <c r="J238" s="27">
        <v>246</v>
      </c>
      <c r="K238" s="32">
        <f t="shared" si="24"/>
        <v>901</v>
      </c>
      <c r="L238" s="32" t="s">
        <v>1286</v>
      </c>
      <c r="M238" s="32"/>
      <c r="N238" s="32">
        <f t="shared" si="25"/>
        <v>900.97680000000003</v>
      </c>
      <c r="O238" s="32">
        <f t="shared" si="26"/>
        <v>4</v>
      </c>
      <c r="P238" s="32">
        <f t="shared" ca="1" si="27"/>
        <v>0</v>
      </c>
      <c r="Q238" s="33" t="s">
        <v>68</v>
      </c>
      <c r="R238" s="55">
        <f t="shared" si="28"/>
        <v>0</v>
      </c>
      <c r="S238" s="34">
        <f t="shared" si="29"/>
        <v>901.24769200000003</v>
      </c>
      <c r="T238" s="27">
        <v>246</v>
      </c>
      <c r="U238" s="29">
        <v>225</v>
      </c>
      <c r="V238" s="27">
        <v>218</v>
      </c>
      <c r="W238" s="27">
        <v>212</v>
      </c>
      <c r="X238" s="27"/>
      <c r="Y238" s="27"/>
      <c r="AA238" s="35">
        <v>0</v>
      </c>
      <c r="AB238" s="35">
        <v>0</v>
      </c>
      <c r="AC238" s="35">
        <v>0</v>
      </c>
      <c r="AD238" s="35">
        <v>0</v>
      </c>
      <c r="AE238" s="36">
        <v>3</v>
      </c>
      <c r="AF238" s="37">
        <v>655.22522000000004</v>
      </c>
      <c r="AG238" s="38">
        <v>225</v>
      </c>
      <c r="AH238" s="32">
        <v>880</v>
      </c>
      <c r="AI238" s="38"/>
      <c r="AJ238" s="38"/>
      <c r="AK238" s="38"/>
      <c r="AL238" s="48"/>
    </row>
    <row r="239" spans="1:38" s="26" customFormat="1" ht="15">
      <c r="A239" s="58">
        <v>14</v>
      </c>
      <c r="B239" s="58">
        <v>14</v>
      </c>
      <c r="C239" s="58" t="s">
        <v>156</v>
      </c>
      <c r="D239" s="29" t="s">
        <v>33</v>
      </c>
      <c r="E239" s="29">
        <v>209</v>
      </c>
      <c r="F239" s="27">
        <v>201</v>
      </c>
      <c r="G239" s="27"/>
      <c r="H239" s="27"/>
      <c r="I239" s="27">
        <v>206</v>
      </c>
      <c r="J239" s="27">
        <v>247</v>
      </c>
      <c r="K239" s="32">
        <f t="shared" si="24"/>
        <v>863</v>
      </c>
      <c r="L239" s="32" t="s">
        <v>1286</v>
      </c>
      <c r="M239" s="32"/>
      <c r="N239" s="32">
        <f t="shared" si="25"/>
        <v>862.97670000000005</v>
      </c>
      <c r="O239" s="32">
        <f t="shared" si="26"/>
        <v>4</v>
      </c>
      <c r="P239" s="32">
        <f t="shared" ca="1" si="27"/>
        <v>0</v>
      </c>
      <c r="Q239" s="33" t="s">
        <v>68</v>
      </c>
      <c r="R239" s="55">
        <f t="shared" si="28"/>
        <v>0</v>
      </c>
      <c r="S239" s="34">
        <f t="shared" si="29"/>
        <v>863.24686099999997</v>
      </c>
      <c r="T239" s="27">
        <v>247</v>
      </c>
      <c r="U239" s="29">
        <v>209</v>
      </c>
      <c r="V239" s="27">
        <v>206</v>
      </c>
      <c r="W239" s="27">
        <v>201</v>
      </c>
      <c r="X239" s="27"/>
      <c r="Y239" s="27"/>
      <c r="AA239" s="35">
        <v>0</v>
      </c>
      <c r="AB239" s="35">
        <v>0</v>
      </c>
      <c r="AC239" s="35">
        <v>0</v>
      </c>
      <c r="AD239" s="35">
        <v>0</v>
      </c>
      <c r="AE239" s="36">
        <v>3</v>
      </c>
      <c r="AF239" s="37">
        <v>616.20760999999993</v>
      </c>
      <c r="AG239" s="38">
        <v>209</v>
      </c>
      <c r="AH239" s="32">
        <v>825</v>
      </c>
      <c r="AI239" s="38"/>
      <c r="AJ239" s="38"/>
      <c r="AK239" s="38"/>
      <c r="AL239" s="48"/>
    </row>
    <row r="240" spans="1:38" s="26" customFormat="1" ht="15">
      <c r="A240" s="58">
        <v>15</v>
      </c>
      <c r="B240" s="58">
        <v>15</v>
      </c>
      <c r="C240" s="58" t="s">
        <v>178</v>
      </c>
      <c r="D240" s="29" t="s">
        <v>36</v>
      </c>
      <c r="E240" s="29">
        <v>214</v>
      </c>
      <c r="F240" s="27"/>
      <c r="G240" s="27">
        <v>208</v>
      </c>
      <c r="H240" s="27"/>
      <c r="I240" s="27">
        <v>194</v>
      </c>
      <c r="J240" s="27">
        <v>234</v>
      </c>
      <c r="K240" s="32">
        <f t="shared" si="24"/>
        <v>850</v>
      </c>
      <c r="L240" s="32" t="s">
        <v>1286</v>
      </c>
      <c r="M240" s="32"/>
      <c r="N240" s="32">
        <f t="shared" si="25"/>
        <v>849.97659999999996</v>
      </c>
      <c r="O240" s="32">
        <f t="shared" si="26"/>
        <v>4</v>
      </c>
      <c r="P240" s="32">
        <f t="shared" ca="1" si="27"/>
        <v>0</v>
      </c>
      <c r="Q240" s="33" t="s">
        <v>68</v>
      </c>
      <c r="R240" s="55">
        <f t="shared" si="28"/>
        <v>0</v>
      </c>
      <c r="S240" s="34">
        <f t="shared" si="29"/>
        <v>850.23427399999991</v>
      </c>
      <c r="T240" s="27">
        <v>234</v>
      </c>
      <c r="U240" s="29">
        <v>214</v>
      </c>
      <c r="V240" s="27">
        <v>208</v>
      </c>
      <c r="W240" s="27">
        <v>194</v>
      </c>
      <c r="X240" s="27"/>
      <c r="Y240" s="27"/>
      <c r="AA240" s="35">
        <v>0</v>
      </c>
      <c r="AB240" s="35">
        <v>0</v>
      </c>
      <c r="AC240" s="35">
        <v>0</v>
      </c>
      <c r="AD240" s="35">
        <v>0</v>
      </c>
      <c r="AE240" s="36">
        <v>3</v>
      </c>
      <c r="AF240" s="37">
        <v>616.21284000000003</v>
      </c>
      <c r="AG240" s="38">
        <v>214</v>
      </c>
      <c r="AH240" s="32">
        <v>830</v>
      </c>
      <c r="AI240" s="38"/>
      <c r="AJ240" s="38"/>
      <c r="AK240" s="38"/>
      <c r="AL240" s="48"/>
    </row>
    <row r="241" spans="1:38" s="26" customFormat="1" ht="15">
      <c r="A241" s="58">
        <v>16</v>
      </c>
      <c r="B241" s="58">
        <v>16</v>
      </c>
      <c r="C241" s="58" t="s">
        <v>585</v>
      </c>
      <c r="D241" s="29" t="s">
        <v>107</v>
      </c>
      <c r="E241" s="29">
        <v>196</v>
      </c>
      <c r="F241" s="27">
        <v>213</v>
      </c>
      <c r="G241" s="27"/>
      <c r="H241" s="27">
        <v>205</v>
      </c>
      <c r="I241" s="27">
        <v>211</v>
      </c>
      <c r="J241" s="27"/>
      <c r="K241" s="32">
        <f t="shared" si="24"/>
        <v>825</v>
      </c>
      <c r="L241" s="32" t="s">
        <v>1286</v>
      </c>
      <c r="M241" s="32"/>
      <c r="N241" s="32">
        <f t="shared" si="25"/>
        <v>824.97649999999999</v>
      </c>
      <c r="O241" s="32">
        <f t="shared" si="26"/>
        <v>4</v>
      </c>
      <c r="P241" s="32">
        <f t="shared" ca="1" si="27"/>
        <v>0</v>
      </c>
      <c r="Q241" s="33" t="s">
        <v>68</v>
      </c>
      <c r="R241" s="55">
        <f t="shared" si="28"/>
        <v>0</v>
      </c>
      <c r="S241" s="34">
        <f t="shared" si="29"/>
        <v>825.21284600000001</v>
      </c>
      <c r="T241" s="27">
        <v>213</v>
      </c>
      <c r="U241" s="27">
        <v>211</v>
      </c>
      <c r="V241" s="27">
        <v>205</v>
      </c>
      <c r="W241" s="29">
        <v>196</v>
      </c>
      <c r="X241" s="27"/>
      <c r="Y241" s="27"/>
      <c r="AA241" s="35">
        <v>0</v>
      </c>
      <c r="AB241" s="35">
        <v>0</v>
      </c>
      <c r="AC241" s="35">
        <v>0</v>
      </c>
      <c r="AD241" s="35">
        <v>0</v>
      </c>
      <c r="AE241" s="36">
        <v>4</v>
      </c>
      <c r="AF241" s="37">
        <v>825.214246</v>
      </c>
      <c r="AG241" s="38">
        <v>213</v>
      </c>
      <c r="AH241" s="32">
        <v>842</v>
      </c>
      <c r="AI241" s="38"/>
      <c r="AJ241" s="38"/>
      <c r="AK241" s="38"/>
      <c r="AL241" s="48"/>
    </row>
    <row r="242" spans="1:38" s="26" customFormat="1" ht="15">
      <c r="A242" s="58">
        <v>17</v>
      </c>
      <c r="B242" s="58">
        <v>17</v>
      </c>
      <c r="C242" s="58" t="s">
        <v>586</v>
      </c>
      <c r="D242" s="29" t="s">
        <v>146</v>
      </c>
      <c r="E242" s="29">
        <v>195</v>
      </c>
      <c r="F242" s="27">
        <v>227</v>
      </c>
      <c r="G242" s="27">
        <v>210</v>
      </c>
      <c r="H242" s="27">
        <v>185</v>
      </c>
      <c r="I242" s="27"/>
      <c r="J242" s="27"/>
      <c r="K242" s="32">
        <f t="shared" si="24"/>
        <v>817</v>
      </c>
      <c r="L242" s="32" t="s">
        <v>1286</v>
      </c>
      <c r="M242" s="32"/>
      <c r="N242" s="32">
        <f t="shared" si="25"/>
        <v>816.97640000000001</v>
      </c>
      <c r="O242" s="32">
        <f t="shared" si="26"/>
        <v>4</v>
      </c>
      <c r="P242" s="32">
        <f t="shared" ca="1" si="27"/>
        <v>0</v>
      </c>
      <c r="Q242" s="33" t="s">
        <v>68</v>
      </c>
      <c r="R242" s="55">
        <f t="shared" si="28"/>
        <v>0</v>
      </c>
      <c r="S242" s="34">
        <f t="shared" si="29"/>
        <v>817.2265349999999</v>
      </c>
      <c r="T242" s="27">
        <v>227</v>
      </c>
      <c r="U242" s="27">
        <v>210</v>
      </c>
      <c r="V242" s="29">
        <v>195</v>
      </c>
      <c r="W242" s="27">
        <v>185</v>
      </c>
      <c r="X242" s="27"/>
      <c r="Y242" s="27"/>
      <c r="AA242" s="35">
        <v>0</v>
      </c>
      <c r="AB242" s="35">
        <v>0</v>
      </c>
      <c r="AC242" s="35">
        <v>0</v>
      </c>
      <c r="AD242" s="35">
        <v>0</v>
      </c>
      <c r="AE242" s="36">
        <v>4</v>
      </c>
      <c r="AF242" s="37">
        <v>817.22793499999989</v>
      </c>
      <c r="AG242" s="38">
        <v>227</v>
      </c>
      <c r="AH242" s="32">
        <v>859</v>
      </c>
      <c r="AI242" s="38"/>
      <c r="AJ242" s="38"/>
      <c r="AK242" s="38"/>
      <c r="AL242" s="48"/>
    </row>
    <row r="243" spans="1:38" s="26" customFormat="1" ht="15">
      <c r="A243" s="58">
        <v>18</v>
      </c>
      <c r="B243" s="58">
        <v>18</v>
      </c>
      <c r="C243" s="58" t="s">
        <v>208</v>
      </c>
      <c r="D243" s="29" t="s">
        <v>65</v>
      </c>
      <c r="E243" s="29">
        <v>139</v>
      </c>
      <c r="F243" s="27">
        <v>198</v>
      </c>
      <c r="G243" s="27">
        <v>209</v>
      </c>
      <c r="H243" s="27">
        <v>196</v>
      </c>
      <c r="I243" s="27">
        <v>192</v>
      </c>
      <c r="J243" s="27">
        <v>213</v>
      </c>
      <c r="K243" s="32">
        <f t="shared" si="24"/>
        <v>816</v>
      </c>
      <c r="L243" s="32" t="s">
        <v>1286</v>
      </c>
      <c r="M243" s="32"/>
      <c r="N243" s="32">
        <f t="shared" si="25"/>
        <v>815.97630000000004</v>
      </c>
      <c r="O243" s="32">
        <f t="shared" si="26"/>
        <v>6</v>
      </c>
      <c r="P243" s="32">
        <f t="shared" ca="1" si="27"/>
        <v>0</v>
      </c>
      <c r="Q243" s="33" t="s">
        <v>68</v>
      </c>
      <c r="R243" s="55">
        <f t="shared" si="28"/>
        <v>0</v>
      </c>
      <c r="S243" s="34">
        <f t="shared" si="29"/>
        <v>816.21239658999991</v>
      </c>
      <c r="T243" s="27">
        <v>213</v>
      </c>
      <c r="U243" s="27">
        <v>209</v>
      </c>
      <c r="V243" s="27">
        <v>198</v>
      </c>
      <c r="W243" s="27">
        <v>196</v>
      </c>
      <c r="X243" s="27">
        <v>192</v>
      </c>
      <c r="Y243" s="29">
        <v>139</v>
      </c>
      <c r="AA243" s="35">
        <v>0</v>
      </c>
      <c r="AB243" s="35">
        <v>0</v>
      </c>
      <c r="AC243" s="35">
        <v>0</v>
      </c>
      <c r="AD243" s="35">
        <v>0</v>
      </c>
      <c r="AE243" s="36">
        <v>5</v>
      </c>
      <c r="AF243" s="37">
        <v>795.20846589999996</v>
      </c>
      <c r="AG243" s="38">
        <v>209</v>
      </c>
      <c r="AH243" s="32">
        <v>812</v>
      </c>
      <c r="AI243" s="38"/>
      <c r="AJ243" s="38"/>
      <c r="AK243" s="38"/>
      <c r="AL243" s="48"/>
    </row>
    <row r="244" spans="1:38" s="26" customFormat="1" ht="15">
      <c r="A244" s="58">
        <v>19</v>
      </c>
      <c r="B244" s="58">
        <v>19</v>
      </c>
      <c r="C244" s="58" t="s">
        <v>587</v>
      </c>
      <c r="D244" s="29" t="s">
        <v>19</v>
      </c>
      <c r="E244" s="29"/>
      <c r="F244" s="27">
        <v>263</v>
      </c>
      <c r="G244" s="27"/>
      <c r="H244" s="27">
        <v>267</v>
      </c>
      <c r="I244" s="27">
        <v>277</v>
      </c>
      <c r="J244" s="27"/>
      <c r="K244" s="32">
        <f t="shared" si="24"/>
        <v>807</v>
      </c>
      <c r="L244" s="32" t="s">
        <v>1286</v>
      </c>
      <c r="M244" s="32"/>
      <c r="N244" s="32">
        <f t="shared" si="25"/>
        <v>806.97619999999995</v>
      </c>
      <c r="O244" s="32">
        <f t="shared" si="26"/>
        <v>3</v>
      </c>
      <c r="P244" s="32">
        <f t="shared" ca="1" si="27"/>
        <v>0</v>
      </c>
      <c r="Q244" s="33" t="s">
        <v>68</v>
      </c>
      <c r="R244" s="34">
        <f t="shared" si="28"/>
        <v>0</v>
      </c>
      <c r="S244" s="34">
        <f t="shared" si="29"/>
        <v>807.28252999999995</v>
      </c>
      <c r="T244" s="27">
        <v>277</v>
      </c>
      <c r="U244" s="27">
        <v>267</v>
      </c>
      <c r="V244" s="27">
        <v>263</v>
      </c>
      <c r="W244" s="29"/>
      <c r="X244" s="27"/>
      <c r="Y244" s="27"/>
      <c r="AA244" s="35">
        <v>0</v>
      </c>
      <c r="AB244" s="35">
        <v>0</v>
      </c>
      <c r="AC244" s="35">
        <v>0</v>
      </c>
      <c r="AD244" s="35">
        <v>0</v>
      </c>
      <c r="AE244" s="36">
        <v>3</v>
      </c>
      <c r="AF244" s="37">
        <v>807.28403000000003</v>
      </c>
      <c r="AG244" s="38">
        <v>277</v>
      </c>
      <c r="AH244" s="32">
        <v>1084</v>
      </c>
      <c r="AI244" s="38"/>
      <c r="AJ244" s="38"/>
      <c r="AK244" s="38"/>
      <c r="AL244" s="48"/>
    </row>
    <row r="245" spans="1:38" s="26" customFormat="1" ht="15">
      <c r="A245" s="58">
        <v>20</v>
      </c>
      <c r="B245" s="58">
        <v>20</v>
      </c>
      <c r="C245" s="58" t="s">
        <v>588</v>
      </c>
      <c r="D245" s="29" t="s">
        <v>122</v>
      </c>
      <c r="E245" s="29">
        <v>191</v>
      </c>
      <c r="F245" s="27">
        <v>192</v>
      </c>
      <c r="G245" s="27"/>
      <c r="H245" s="27">
        <v>209</v>
      </c>
      <c r="I245" s="27">
        <v>199</v>
      </c>
      <c r="J245" s="27"/>
      <c r="K245" s="32">
        <f t="shared" si="24"/>
        <v>791</v>
      </c>
      <c r="L245" s="32" t="s">
        <v>1286</v>
      </c>
      <c r="M245" s="32"/>
      <c r="N245" s="32">
        <f t="shared" si="25"/>
        <v>790.97609999999997</v>
      </c>
      <c r="O245" s="32">
        <f t="shared" si="26"/>
        <v>4</v>
      </c>
      <c r="P245" s="32">
        <f t="shared" ca="1" si="27"/>
        <v>0</v>
      </c>
      <c r="Q245" s="33" t="s">
        <v>68</v>
      </c>
      <c r="R245" s="55">
        <f t="shared" si="28"/>
        <v>0</v>
      </c>
      <c r="S245" s="34">
        <f t="shared" si="29"/>
        <v>791.20711099999994</v>
      </c>
      <c r="T245" s="27">
        <v>209</v>
      </c>
      <c r="U245" s="27">
        <v>199</v>
      </c>
      <c r="V245" s="27">
        <v>192</v>
      </c>
      <c r="W245" s="29">
        <v>191</v>
      </c>
      <c r="X245" s="27"/>
      <c r="Y245" s="27"/>
      <c r="AA245" s="35" t="s">
        <v>1293</v>
      </c>
      <c r="AB245" s="35">
        <v>0</v>
      </c>
      <c r="AC245" s="35">
        <v>0</v>
      </c>
      <c r="AD245" s="35">
        <v>0</v>
      </c>
      <c r="AE245" s="36">
        <v>4</v>
      </c>
      <c r="AF245" s="37">
        <v>791.20841099999996</v>
      </c>
      <c r="AG245" s="38">
        <v>209</v>
      </c>
      <c r="AH245" s="32">
        <v>809</v>
      </c>
      <c r="AI245" s="38"/>
      <c r="AJ245" s="38"/>
      <c r="AK245" s="38"/>
      <c r="AL245" s="48"/>
    </row>
    <row r="246" spans="1:38" s="26" customFormat="1" ht="15">
      <c r="A246" s="58">
        <v>21</v>
      </c>
      <c r="B246" s="58">
        <v>21</v>
      </c>
      <c r="C246" s="58" t="s">
        <v>204</v>
      </c>
      <c r="D246" s="29" t="s">
        <v>50</v>
      </c>
      <c r="E246" s="29">
        <v>188</v>
      </c>
      <c r="F246" s="27"/>
      <c r="G246" s="27">
        <v>181</v>
      </c>
      <c r="H246" s="27">
        <v>174</v>
      </c>
      <c r="I246" s="27">
        <v>191</v>
      </c>
      <c r="J246" s="27">
        <v>216</v>
      </c>
      <c r="K246" s="32">
        <f t="shared" si="24"/>
        <v>776</v>
      </c>
      <c r="L246" s="32" t="s">
        <v>1286</v>
      </c>
      <c r="M246" s="32"/>
      <c r="N246" s="32">
        <f t="shared" si="25"/>
        <v>775.976</v>
      </c>
      <c r="O246" s="32">
        <f t="shared" si="26"/>
        <v>5</v>
      </c>
      <c r="P246" s="32">
        <f t="shared" ca="1" si="27"/>
        <v>0</v>
      </c>
      <c r="Q246" s="33" t="s">
        <v>68</v>
      </c>
      <c r="R246" s="55">
        <f t="shared" si="28"/>
        <v>0</v>
      </c>
      <c r="S246" s="34">
        <f t="shared" si="29"/>
        <v>776.21317840000006</v>
      </c>
      <c r="T246" s="27">
        <v>216</v>
      </c>
      <c r="U246" s="27">
        <v>191</v>
      </c>
      <c r="V246" s="29">
        <v>188</v>
      </c>
      <c r="W246" s="27">
        <v>181</v>
      </c>
      <c r="X246" s="27">
        <v>174</v>
      </c>
      <c r="Y246" s="27"/>
      <c r="AA246" s="35">
        <v>0</v>
      </c>
      <c r="AB246" s="35">
        <v>0</v>
      </c>
      <c r="AC246" s="35">
        <v>0</v>
      </c>
      <c r="AD246" s="35">
        <v>0</v>
      </c>
      <c r="AE246" s="36">
        <v>4</v>
      </c>
      <c r="AF246" s="37">
        <v>734.18858400000011</v>
      </c>
      <c r="AG246" s="38">
        <v>191</v>
      </c>
      <c r="AH246" s="32">
        <v>751</v>
      </c>
      <c r="AI246" s="38"/>
      <c r="AJ246" s="38"/>
      <c r="AK246" s="38"/>
      <c r="AL246" s="48"/>
    </row>
    <row r="247" spans="1:38" s="26" customFormat="1" ht="15">
      <c r="A247" s="58">
        <v>22</v>
      </c>
      <c r="B247" s="58">
        <v>22</v>
      </c>
      <c r="C247" s="58" t="s">
        <v>173</v>
      </c>
      <c r="D247" s="29" t="s">
        <v>146</v>
      </c>
      <c r="E247" s="29">
        <v>141</v>
      </c>
      <c r="F247" s="27"/>
      <c r="G247" s="27">
        <v>176</v>
      </c>
      <c r="H247" s="27">
        <v>154</v>
      </c>
      <c r="I247" s="27">
        <v>196</v>
      </c>
      <c r="J247" s="27">
        <v>238</v>
      </c>
      <c r="K247" s="32">
        <f t="shared" si="24"/>
        <v>764</v>
      </c>
      <c r="L247" s="32" t="s">
        <v>1286</v>
      </c>
      <c r="M247" s="32"/>
      <c r="N247" s="32">
        <f t="shared" si="25"/>
        <v>763.97590000000002</v>
      </c>
      <c r="O247" s="32">
        <f t="shared" si="26"/>
        <v>5</v>
      </c>
      <c r="P247" s="32">
        <f t="shared" ca="1" si="27"/>
        <v>0</v>
      </c>
      <c r="Q247" s="33" t="s">
        <v>68</v>
      </c>
      <c r="R247" s="55">
        <f t="shared" si="28"/>
        <v>0</v>
      </c>
      <c r="S247" s="34">
        <f t="shared" si="29"/>
        <v>764.23542810000004</v>
      </c>
      <c r="T247" s="27">
        <v>238</v>
      </c>
      <c r="U247" s="27">
        <v>196</v>
      </c>
      <c r="V247" s="27">
        <v>176</v>
      </c>
      <c r="W247" s="27">
        <v>154</v>
      </c>
      <c r="X247" s="29">
        <v>141</v>
      </c>
      <c r="Y247" s="27"/>
      <c r="AA247" s="35">
        <v>0</v>
      </c>
      <c r="AB247" s="35">
        <v>0</v>
      </c>
      <c r="AC247" s="35">
        <v>0</v>
      </c>
      <c r="AD247" s="35">
        <v>0</v>
      </c>
      <c r="AE247" s="36">
        <v>4</v>
      </c>
      <c r="AF247" s="37">
        <v>667.19178099999999</v>
      </c>
      <c r="AG247" s="38">
        <v>196</v>
      </c>
      <c r="AH247" s="32">
        <v>722</v>
      </c>
      <c r="AI247" s="38"/>
      <c r="AJ247" s="38"/>
      <c r="AK247" s="38"/>
      <c r="AL247" s="48"/>
    </row>
    <row r="248" spans="1:38" s="26" customFormat="1" ht="15">
      <c r="A248" s="58">
        <v>23</v>
      </c>
      <c r="B248" s="58">
        <v>23</v>
      </c>
      <c r="C248" s="58" t="s">
        <v>589</v>
      </c>
      <c r="D248" s="29" t="s">
        <v>143</v>
      </c>
      <c r="E248" s="29">
        <v>210</v>
      </c>
      <c r="F248" s="27">
        <v>187</v>
      </c>
      <c r="G248" s="27">
        <v>186</v>
      </c>
      <c r="H248" s="27">
        <v>172</v>
      </c>
      <c r="I248" s="27"/>
      <c r="J248" s="27"/>
      <c r="K248" s="32">
        <f t="shared" si="24"/>
        <v>755</v>
      </c>
      <c r="L248" s="32" t="s">
        <v>1286</v>
      </c>
      <c r="M248" s="32"/>
      <c r="N248" s="32">
        <f t="shared" si="25"/>
        <v>754.97580000000005</v>
      </c>
      <c r="O248" s="32">
        <f t="shared" si="26"/>
        <v>4</v>
      </c>
      <c r="P248" s="32">
        <f t="shared" ca="1" si="27"/>
        <v>0</v>
      </c>
      <c r="Q248" s="33" t="s">
        <v>68</v>
      </c>
      <c r="R248" s="55">
        <f t="shared" si="28"/>
        <v>0</v>
      </c>
      <c r="S248" s="34">
        <f t="shared" si="29"/>
        <v>755.20653200000004</v>
      </c>
      <c r="T248" s="29">
        <v>210</v>
      </c>
      <c r="U248" s="27">
        <v>187</v>
      </c>
      <c r="V248" s="27">
        <v>186</v>
      </c>
      <c r="W248" s="27">
        <v>172</v>
      </c>
      <c r="X248" s="27"/>
      <c r="Y248" s="27"/>
      <c r="AA248" s="35">
        <v>0</v>
      </c>
      <c r="AB248" s="35">
        <v>0</v>
      </c>
      <c r="AC248" s="35">
        <v>0</v>
      </c>
      <c r="AD248" s="35">
        <v>0</v>
      </c>
      <c r="AE248" s="36">
        <v>4</v>
      </c>
      <c r="AF248" s="37">
        <v>755.208032</v>
      </c>
      <c r="AG248" s="38">
        <v>210</v>
      </c>
      <c r="AH248" s="32">
        <v>793</v>
      </c>
      <c r="AI248" s="38"/>
      <c r="AJ248" s="38"/>
      <c r="AK248" s="38"/>
      <c r="AL248" s="48"/>
    </row>
    <row r="249" spans="1:38" s="26" customFormat="1" ht="15">
      <c r="A249" s="58">
        <v>24</v>
      </c>
      <c r="B249" s="58">
        <v>24</v>
      </c>
      <c r="C249" s="58" t="s">
        <v>590</v>
      </c>
      <c r="D249" s="29" t="s">
        <v>40</v>
      </c>
      <c r="E249" s="29">
        <v>198</v>
      </c>
      <c r="F249" s="27">
        <v>186</v>
      </c>
      <c r="G249" s="27">
        <v>185</v>
      </c>
      <c r="H249" s="27">
        <v>171</v>
      </c>
      <c r="I249" s="27">
        <v>182</v>
      </c>
      <c r="J249" s="27"/>
      <c r="K249" s="32">
        <f t="shared" si="24"/>
        <v>751</v>
      </c>
      <c r="L249" s="32" t="s">
        <v>1286</v>
      </c>
      <c r="M249" s="32"/>
      <c r="N249" s="32">
        <f t="shared" si="25"/>
        <v>750.97569999999996</v>
      </c>
      <c r="O249" s="32">
        <f t="shared" si="26"/>
        <v>5</v>
      </c>
      <c r="P249" s="32">
        <f t="shared" ca="1" si="27"/>
        <v>0</v>
      </c>
      <c r="Q249" s="33" t="s">
        <v>68</v>
      </c>
      <c r="R249" s="55">
        <f t="shared" si="28"/>
        <v>0</v>
      </c>
      <c r="S249" s="34">
        <f t="shared" si="29"/>
        <v>751.19434909999995</v>
      </c>
      <c r="T249" s="29">
        <v>198</v>
      </c>
      <c r="U249" s="27">
        <v>186</v>
      </c>
      <c r="V249" s="27">
        <v>185</v>
      </c>
      <c r="W249" s="27">
        <v>182</v>
      </c>
      <c r="X249" s="27">
        <v>171</v>
      </c>
      <c r="Y249" s="27"/>
      <c r="AA249" s="35">
        <v>0</v>
      </c>
      <c r="AB249" s="35">
        <v>0</v>
      </c>
      <c r="AC249" s="35">
        <v>0</v>
      </c>
      <c r="AD249" s="35">
        <v>0</v>
      </c>
      <c r="AE249" s="36">
        <v>5</v>
      </c>
      <c r="AF249" s="37">
        <v>751.19584910000003</v>
      </c>
      <c r="AG249" s="38">
        <v>198</v>
      </c>
      <c r="AH249" s="32">
        <v>767</v>
      </c>
      <c r="AI249" s="38"/>
      <c r="AJ249" s="38"/>
      <c r="AK249" s="38"/>
      <c r="AL249" s="48"/>
    </row>
    <row r="250" spans="1:38" s="26" customFormat="1" ht="15">
      <c r="A250" s="58">
        <v>25</v>
      </c>
      <c r="B250" s="58">
        <v>25</v>
      </c>
      <c r="C250" s="58" t="s">
        <v>591</v>
      </c>
      <c r="D250" s="29" t="s">
        <v>122</v>
      </c>
      <c r="E250" s="29">
        <v>167</v>
      </c>
      <c r="F250" s="27">
        <v>144</v>
      </c>
      <c r="G250" s="27">
        <v>178</v>
      </c>
      <c r="H250" s="27">
        <v>170</v>
      </c>
      <c r="I250" s="27">
        <v>225</v>
      </c>
      <c r="J250" s="27"/>
      <c r="K250" s="32">
        <f t="shared" si="24"/>
        <v>740</v>
      </c>
      <c r="L250" s="32" t="s">
        <v>1286</v>
      </c>
      <c r="M250" s="32"/>
      <c r="N250" s="32">
        <f t="shared" si="25"/>
        <v>739.97559999999999</v>
      </c>
      <c r="O250" s="32">
        <f t="shared" si="26"/>
        <v>5</v>
      </c>
      <c r="P250" s="32">
        <f t="shared" ca="1" si="27"/>
        <v>0</v>
      </c>
      <c r="Q250" s="33" t="s">
        <v>68</v>
      </c>
      <c r="R250" s="55">
        <f t="shared" si="28"/>
        <v>0</v>
      </c>
      <c r="S250" s="34">
        <f t="shared" si="29"/>
        <v>740.22028140000009</v>
      </c>
      <c r="T250" s="27">
        <v>225</v>
      </c>
      <c r="U250" s="27">
        <v>178</v>
      </c>
      <c r="V250" s="27">
        <v>170</v>
      </c>
      <c r="W250" s="29">
        <v>167</v>
      </c>
      <c r="X250" s="27">
        <v>144</v>
      </c>
      <c r="Y250" s="27"/>
      <c r="AA250" s="35" t="s">
        <v>1293</v>
      </c>
      <c r="AB250" s="35">
        <v>0</v>
      </c>
      <c r="AC250" s="35">
        <v>0</v>
      </c>
      <c r="AD250" s="35">
        <v>0</v>
      </c>
      <c r="AE250" s="36">
        <v>5</v>
      </c>
      <c r="AF250" s="37">
        <v>740.2215814000001</v>
      </c>
      <c r="AG250" s="38">
        <v>225</v>
      </c>
      <c r="AH250" s="32">
        <v>798</v>
      </c>
      <c r="AI250" s="38"/>
      <c r="AJ250" s="38"/>
      <c r="AK250" s="38"/>
      <c r="AL250" s="48"/>
    </row>
    <row r="251" spans="1:38" s="26" customFormat="1" ht="15">
      <c r="A251" s="58">
        <v>26</v>
      </c>
      <c r="B251" s="58">
        <v>26</v>
      </c>
      <c r="C251" s="58" t="s">
        <v>191</v>
      </c>
      <c r="D251" s="29" t="s">
        <v>36</v>
      </c>
      <c r="E251" s="29">
        <v>168</v>
      </c>
      <c r="F251" s="27">
        <v>154</v>
      </c>
      <c r="G251" s="27"/>
      <c r="H251" s="27">
        <v>165</v>
      </c>
      <c r="I251" s="27">
        <v>177</v>
      </c>
      <c r="J251" s="27">
        <v>225</v>
      </c>
      <c r="K251" s="32">
        <f t="shared" si="24"/>
        <v>735</v>
      </c>
      <c r="L251" s="32" t="s">
        <v>1286</v>
      </c>
      <c r="M251" s="32"/>
      <c r="N251" s="32">
        <f t="shared" si="25"/>
        <v>734.97550000000001</v>
      </c>
      <c r="O251" s="32">
        <f t="shared" si="26"/>
        <v>5</v>
      </c>
      <c r="P251" s="32">
        <f t="shared" ca="1" si="27"/>
        <v>0</v>
      </c>
      <c r="Q251" s="33" t="s">
        <v>68</v>
      </c>
      <c r="R251" s="55">
        <f t="shared" si="28"/>
        <v>0</v>
      </c>
      <c r="S251" s="34">
        <f t="shared" si="29"/>
        <v>735.22006040000008</v>
      </c>
      <c r="T251" s="27">
        <v>225</v>
      </c>
      <c r="U251" s="27">
        <v>177</v>
      </c>
      <c r="V251" s="29">
        <v>168</v>
      </c>
      <c r="W251" s="27">
        <v>165</v>
      </c>
      <c r="X251" s="27">
        <v>154</v>
      </c>
      <c r="Y251" s="27"/>
      <c r="AA251" s="35">
        <v>0</v>
      </c>
      <c r="AB251" s="35">
        <v>0</v>
      </c>
      <c r="AC251" s="35">
        <v>0</v>
      </c>
      <c r="AD251" s="35">
        <v>0</v>
      </c>
      <c r="AE251" s="36">
        <v>4</v>
      </c>
      <c r="AF251" s="37">
        <v>664.17200400000002</v>
      </c>
      <c r="AG251" s="38">
        <v>177</v>
      </c>
      <c r="AH251" s="32">
        <v>687</v>
      </c>
      <c r="AI251" s="38"/>
      <c r="AJ251" s="38"/>
      <c r="AK251" s="38"/>
      <c r="AL251" s="48"/>
    </row>
    <row r="252" spans="1:38" s="26" customFormat="1" ht="15">
      <c r="A252" s="58">
        <v>27</v>
      </c>
      <c r="B252" s="58">
        <v>27</v>
      </c>
      <c r="C252" s="58" t="s">
        <v>592</v>
      </c>
      <c r="D252" s="29" t="s">
        <v>77</v>
      </c>
      <c r="E252" s="29">
        <v>156</v>
      </c>
      <c r="F252" s="27"/>
      <c r="G252" s="27">
        <v>169</v>
      </c>
      <c r="H252" s="27">
        <v>180</v>
      </c>
      <c r="I252" s="27">
        <v>170</v>
      </c>
      <c r="J252" s="27"/>
      <c r="K252" s="32">
        <f t="shared" si="24"/>
        <v>675</v>
      </c>
      <c r="L252" s="32" t="s">
        <v>1286</v>
      </c>
      <c r="M252" s="32"/>
      <c r="N252" s="32">
        <f t="shared" si="25"/>
        <v>674.97540000000004</v>
      </c>
      <c r="O252" s="32">
        <f t="shared" si="26"/>
        <v>4</v>
      </c>
      <c r="P252" s="32">
        <f t="shared" ca="1" si="27"/>
        <v>0</v>
      </c>
      <c r="Q252" s="33" t="s">
        <v>68</v>
      </c>
      <c r="R252" s="55">
        <f t="shared" si="28"/>
        <v>0</v>
      </c>
      <c r="S252" s="34">
        <f t="shared" si="29"/>
        <v>675.17424600000004</v>
      </c>
      <c r="T252" s="27">
        <v>180</v>
      </c>
      <c r="U252" s="27">
        <v>170</v>
      </c>
      <c r="V252" s="27">
        <v>169</v>
      </c>
      <c r="W252" s="29">
        <v>156</v>
      </c>
      <c r="X252" s="27"/>
      <c r="Y252" s="27"/>
      <c r="AA252" s="35">
        <v>0</v>
      </c>
      <c r="AB252" s="35">
        <v>0</v>
      </c>
      <c r="AC252" s="35">
        <v>0</v>
      </c>
      <c r="AD252" s="35">
        <v>0</v>
      </c>
      <c r="AE252" s="36">
        <v>4</v>
      </c>
      <c r="AF252" s="37">
        <v>675.17544599999997</v>
      </c>
      <c r="AG252" s="38">
        <v>180</v>
      </c>
      <c r="AH252" s="32">
        <v>699</v>
      </c>
      <c r="AI252" s="38"/>
      <c r="AJ252" s="38"/>
      <c r="AK252" s="38"/>
      <c r="AL252" s="48"/>
    </row>
    <row r="253" spans="1:38" s="26" customFormat="1" ht="15">
      <c r="A253" s="58">
        <v>28</v>
      </c>
      <c r="B253" s="58">
        <v>28</v>
      </c>
      <c r="C253" s="58" t="s">
        <v>593</v>
      </c>
      <c r="D253" s="29" t="s">
        <v>81</v>
      </c>
      <c r="E253" s="29">
        <v>165</v>
      </c>
      <c r="F253" s="27">
        <v>146</v>
      </c>
      <c r="G253" s="27">
        <v>166</v>
      </c>
      <c r="H253" s="27"/>
      <c r="I253" s="27">
        <v>159</v>
      </c>
      <c r="J253" s="27"/>
      <c r="K253" s="32">
        <f t="shared" si="24"/>
        <v>636</v>
      </c>
      <c r="L253" s="32" t="s">
        <v>1286</v>
      </c>
      <c r="M253" s="32"/>
      <c r="N253" s="32">
        <f t="shared" si="25"/>
        <v>635.97529999999995</v>
      </c>
      <c r="O253" s="32">
        <f t="shared" si="26"/>
        <v>4</v>
      </c>
      <c r="P253" s="32">
        <f t="shared" ca="1" si="27"/>
        <v>0</v>
      </c>
      <c r="Q253" s="33" t="s">
        <v>68</v>
      </c>
      <c r="R253" s="55">
        <f t="shared" si="28"/>
        <v>0</v>
      </c>
      <c r="S253" s="34">
        <f t="shared" si="29"/>
        <v>636.15953599999989</v>
      </c>
      <c r="T253" s="27">
        <v>166</v>
      </c>
      <c r="U253" s="29">
        <v>165</v>
      </c>
      <c r="V253" s="27">
        <v>159</v>
      </c>
      <c r="W253" s="27">
        <v>146</v>
      </c>
      <c r="X253" s="27"/>
      <c r="Y253" s="27"/>
      <c r="AA253" s="35">
        <v>0</v>
      </c>
      <c r="AB253" s="35">
        <v>0</v>
      </c>
      <c r="AC253" s="35">
        <v>0</v>
      </c>
      <c r="AD253" s="35">
        <v>0</v>
      </c>
      <c r="AE253" s="36">
        <v>4</v>
      </c>
      <c r="AF253" s="37">
        <v>636.16043599999989</v>
      </c>
      <c r="AG253" s="38">
        <v>166</v>
      </c>
      <c r="AH253" s="32">
        <v>656</v>
      </c>
      <c r="AI253" s="38"/>
      <c r="AJ253" s="38"/>
      <c r="AK253" s="38"/>
      <c r="AL253" s="48"/>
    </row>
    <row r="254" spans="1:38" s="26" customFormat="1" ht="15">
      <c r="A254" s="58">
        <v>29</v>
      </c>
      <c r="B254" s="58">
        <v>29</v>
      </c>
      <c r="C254" s="58" t="s">
        <v>594</v>
      </c>
      <c r="D254" s="29" t="s">
        <v>146</v>
      </c>
      <c r="E254" s="29">
        <v>119</v>
      </c>
      <c r="F254" s="27">
        <v>137</v>
      </c>
      <c r="G254" s="27">
        <v>159</v>
      </c>
      <c r="H254" s="27">
        <v>139</v>
      </c>
      <c r="I254" s="27">
        <v>153</v>
      </c>
      <c r="J254" s="27"/>
      <c r="K254" s="32">
        <f t="shared" si="24"/>
        <v>588</v>
      </c>
      <c r="L254" s="32" t="s">
        <v>1286</v>
      </c>
      <c r="M254" s="32"/>
      <c r="N254" s="32">
        <f t="shared" si="25"/>
        <v>587.97519999999997</v>
      </c>
      <c r="O254" s="32">
        <f t="shared" si="26"/>
        <v>5</v>
      </c>
      <c r="P254" s="32">
        <f t="shared" ca="1" si="27"/>
        <v>0</v>
      </c>
      <c r="Q254" s="33" t="s">
        <v>68</v>
      </c>
      <c r="R254" s="55">
        <f t="shared" si="28"/>
        <v>0</v>
      </c>
      <c r="S254" s="34">
        <f t="shared" si="29"/>
        <v>588.1510389</v>
      </c>
      <c r="T254" s="27">
        <v>159</v>
      </c>
      <c r="U254" s="27">
        <v>153</v>
      </c>
      <c r="V254" s="27">
        <v>139</v>
      </c>
      <c r="W254" s="27">
        <v>137</v>
      </c>
      <c r="X254" s="29">
        <v>119</v>
      </c>
      <c r="Y254" s="27"/>
      <c r="AA254" s="35">
        <v>0</v>
      </c>
      <c r="AB254" s="35">
        <v>0</v>
      </c>
      <c r="AC254" s="35">
        <v>0</v>
      </c>
      <c r="AD254" s="35">
        <v>0</v>
      </c>
      <c r="AE254" s="36">
        <v>5</v>
      </c>
      <c r="AF254" s="37">
        <v>588.15173890000005</v>
      </c>
      <c r="AG254" s="38">
        <v>159</v>
      </c>
      <c r="AH254" s="32">
        <v>610</v>
      </c>
      <c r="AI254" s="38"/>
      <c r="AJ254" s="38"/>
      <c r="AK254" s="38"/>
      <c r="AL254" s="48"/>
    </row>
    <row r="255" spans="1:38" s="26" customFormat="1" ht="15">
      <c r="A255" s="58">
        <v>30</v>
      </c>
      <c r="B255" s="58">
        <v>30</v>
      </c>
      <c r="C255" s="58" t="s">
        <v>219</v>
      </c>
      <c r="D255" s="29" t="s">
        <v>122</v>
      </c>
      <c r="E255" s="29">
        <v>118</v>
      </c>
      <c r="F255" s="27">
        <v>131</v>
      </c>
      <c r="G255" s="27"/>
      <c r="H255" s="27">
        <v>128</v>
      </c>
      <c r="I255" s="27"/>
      <c r="J255" s="27">
        <v>205</v>
      </c>
      <c r="K255" s="32">
        <f t="shared" si="24"/>
        <v>582</v>
      </c>
      <c r="L255" s="32" t="s">
        <v>1286</v>
      </c>
      <c r="M255" s="32"/>
      <c r="N255" s="32">
        <f t="shared" si="25"/>
        <v>581.9751</v>
      </c>
      <c r="O255" s="32">
        <f t="shared" si="26"/>
        <v>4</v>
      </c>
      <c r="P255" s="32">
        <f t="shared" ca="1" si="27"/>
        <v>0</v>
      </c>
      <c r="Q255" s="33" t="s">
        <v>68</v>
      </c>
      <c r="R255" s="55">
        <f t="shared" si="28"/>
        <v>0</v>
      </c>
      <c r="S255" s="34">
        <f t="shared" si="29"/>
        <v>582.19459800000004</v>
      </c>
      <c r="T255" s="27">
        <v>205</v>
      </c>
      <c r="U255" s="27">
        <v>131</v>
      </c>
      <c r="V255" s="27">
        <v>128</v>
      </c>
      <c r="W255" s="29">
        <v>118</v>
      </c>
      <c r="X255" s="27"/>
      <c r="Y255" s="27"/>
      <c r="AA255" s="35">
        <v>0</v>
      </c>
      <c r="AB255" s="35">
        <v>0</v>
      </c>
      <c r="AC255" s="35">
        <v>0</v>
      </c>
      <c r="AD255" s="35">
        <v>0</v>
      </c>
      <c r="AE255" s="36">
        <v>3</v>
      </c>
      <c r="AF255" s="37">
        <v>377.12007999999997</v>
      </c>
      <c r="AG255" s="38">
        <v>131</v>
      </c>
      <c r="AH255" s="32">
        <v>508</v>
      </c>
      <c r="AI255" s="38"/>
      <c r="AJ255" s="38"/>
      <c r="AK255" s="38"/>
      <c r="AL255" s="48"/>
    </row>
    <row r="256" spans="1:38" s="26" customFormat="1" ht="15">
      <c r="A256" s="58">
        <v>31</v>
      </c>
      <c r="B256" s="58">
        <v>31</v>
      </c>
      <c r="C256" s="58" t="s">
        <v>595</v>
      </c>
      <c r="D256" s="29" t="s">
        <v>50</v>
      </c>
      <c r="E256" s="29">
        <v>183</v>
      </c>
      <c r="F256" s="27"/>
      <c r="G256" s="27"/>
      <c r="H256" s="27">
        <v>178</v>
      </c>
      <c r="I256" s="27">
        <v>202</v>
      </c>
      <c r="J256" s="27"/>
      <c r="K256" s="32">
        <f t="shared" si="24"/>
        <v>563</v>
      </c>
      <c r="L256" s="32" t="s">
        <v>1286</v>
      </c>
      <c r="M256" s="32"/>
      <c r="N256" s="32">
        <f t="shared" si="25"/>
        <v>562.97500000000002</v>
      </c>
      <c r="O256" s="32">
        <f t="shared" si="26"/>
        <v>3</v>
      </c>
      <c r="P256" s="32">
        <f t="shared" ca="1" si="27"/>
        <v>0</v>
      </c>
      <c r="Q256" s="33" t="s">
        <v>68</v>
      </c>
      <c r="R256" s="55">
        <f t="shared" si="28"/>
        <v>0</v>
      </c>
      <c r="S256" s="34">
        <f t="shared" si="29"/>
        <v>563.19708000000003</v>
      </c>
      <c r="T256" s="27">
        <v>202</v>
      </c>
      <c r="U256" s="29">
        <v>183</v>
      </c>
      <c r="V256" s="27">
        <v>178</v>
      </c>
      <c r="W256" s="27"/>
      <c r="X256" s="27"/>
      <c r="Y256" s="27"/>
      <c r="AA256" s="35">
        <v>0</v>
      </c>
      <c r="AB256" s="35">
        <v>0</v>
      </c>
      <c r="AC256" s="35">
        <v>0</v>
      </c>
      <c r="AD256" s="35">
        <v>0</v>
      </c>
      <c r="AE256" s="36">
        <v>3</v>
      </c>
      <c r="AF256" s="37">
        <v>563.19788000000005</v>
      </c>
      <c r="AG256" s="38">
        <v>202</v>
      </c>
      <c r="AH256" s="32">
        <v>765</v>
      </c>
      <c r="AI256" s="38"/>
      <c r="AJ256" s="38"/>
      <c r="AK256" s="38"/>
      <c r="AL256" s="48"/>
    </row>
    <row r="257" spans="1:38" s="26" customFormat="1" ht="15">
      <c r="A257" s="58">
        <v>32</v>
      </c>
      <c r="B257" s="58">
        <v>32</v>
      </c>
      <c r="C257" s="58" t="s">
        <v>287</v>
      </c>
      <c r="D257" s="29" t="s">
        <v>146</v>
      </c>
      <c r="E257" s="29">
        <v>83</v>
      </c>
      <c r="F257" s="27"/>
      <c r="G257" s="27">
        <v>123</v>
      </c>
      <c r="H257" s="27"/>
      <c r="I257" s="27">
        <v>129</v>
      </c>
      <c r="J257" s="27">
        <v>181</v>
      </c>
      <c r="K257" s="32">
        <f t="shared" si="24"/>
        <v>516</v>
      </c>
      <c r="L257" s="32" t="s">
        <v>1286</v>
      </c>
      <c r="M257" s="32"/>
      <c r="N257" s="32">
        <f t="shared" si="25"/>
        <v>515.97490000000005</v>
      </c>
      <c r="O257" s="32">
        <f t="shared" si="26"/>
        <v>4</v>
      </c>
      <c r="P257" s="32">
        <f t="shared" ca="1" si="27"/>
        <v>0</v>
      </c>
      <c r="Q257" s="33" t="s">
        <v>68</v>
      </c>
      <c r="R257" s="55">
        <f t="shared" si="28"/>
        <v>0</v>
      </c>
      <c r="S257" s="34">
        <f t="shared" si="29"/>
        <v>516.17011300000001</v>
      </c>
      <c r="T257" s="27">
        <v>181</v>
      </c>
      <c r="U257" s="27">
        <v>129</v>
      </c>
      <c r="V257" s="27">
        <v>123</v>
      </c>
      <c r="W257" s="29">
        <v>83</v>
      </c>
      <c r="X257" s="27"/>
      <c r="Y257" s="27"/>
      <c r="AA257" s="35">
        <v>0</v>
      </c>
      <c r="AB257" s="35">
        <v>0</v>
      </c>
      <c r="AC257" s="35">
        <v>0</v>
      </c>
      <c r="AD257" s="35">
        <v>0</v>
      </c>
      <c r="AE257" s="36">
        <v>3</v>
      </c>
      <c r="AF257" s="37">
        <v>335.11662999999999</v>
      </c>
      <c r="AG257" s="38">
        <v>129</v>
      </c>
      <c r="AH257" s="32">
        <v>464</v>
      </c>
      <c r="AI257" s="38"/>
      <c r="AJ257" s="38"/>
      <c r="AK257" s="38"/>
      <c r="AL257" s="48"/>
    </row>
    <row r="258" spans="1:38" s="26" customFormat="1" ht="15">
      <c r="A258" s="58">
        <v>33</v>
      </c>
      <c r="B258" s="58">
        <v>33</v>
      </c>
      <c r="C258" s="58" t="s">
        <v>596</v>
      </c>
      <c r="D258" s="29" t="s">
        <v>24</v>
      </c>
      <c r="E258" s="29">
        <v>251</v>
      </c>
      <c r="F258" s="27"/>
      <c r="G258" s="27"/>
      <c r="H258" s="27"/>
      <c r="I258" s="27">
        <v>261</v>
      </c>
      <c r="J258" s="27"/>
      <c r="K258" s="32">
        <f t="shared" si="24"/>
        <v>512</v>
      </c>
      <c r="L258" s="32" t="s">
        <v>1286</v>
      </c>
      <c r="M258" s="32"/>
      <c r="N258" s="32">
        <f t="shared" si="25"/>
        <v>511.97480000000002</v>
      </c>
      <c r="O258" s="32">
        <f t="shared" si="26"/>
        <v>2</v>
      </c>
      <c r="P258" s="32">
        <f t="shared" ca="1" si="27"/>
        <v>0</v>
      </c>
      <c r="Q258" s="33" t="s">
        <v>68</v>
      </c>
      <c r="R258" s="55">
        <f t="shared" si="28"/>
        <v>0</v>
      </c>
      <c r="S258" s="34">
        <f t="shared" si="29"/>
        <v>512.26089999999999</v>
      </c>
      <c r="T258" s="27">
        <v>261</v>
      </c>
      <c r="U258" s="29">
        <v>251</v>
      </c>
      <c r="V258" s="27"/>
      <c r="W258" s="27"/>
      <c r="X258" s="27"/>
      <c r="Y258" s="27"/>
      <c r="AA258" s="35">
        <v>0</v>
      </c>
      <c r="AB258" s="35">
        <v>0</v>
      </c>
      <c r="AC258" s="35">
        <v>0</v>
      </c>
      <c r="AD258" s="35">
        <v>0</v>
      </c>
      <c r="AE258" s="36">
        <v>2</v>
      </c>
      <c r="AF258" s="37">
        <v>512.26179999999999</v>
      </c>
      <c r="AG258" s="38">
        <v>261</v>
      </c>
      <c r="AH258" s="32">
        <v>773</v>
      </c>
      <c r="AI258" s="38"/>
      <c r="AJ258" s="38"/>
      <c r="AK258" s="38"/>
      <c r="AL258" s="48"/>
    </row>
    <row r="259" spans="1:38" s="26" customFormat="1" ht="15">
      <c r="A259" s="58">
        <v>34</v>
      </c>
      <c r="B259" s="58">
        <v>34</v>
      </c>
      <c r="C259" s="58" t="s">
        <v>597</v>
      </c>
      <c r="D259" s="29" t="s">
        <v>47</v>
      </c>
      <c r="E259" s="29"/>
      <c r="F259" s="27"/>
      <c r="G259" s="27">
        <v>153</v>
      </c>
      <c r="H259" s="27">
        <v>161</v>
      </c>
      <c r="I259" s="27">
        <v>195</v>
      </c>
      <c r="J259" s="27"/>
      <c r="K259" s="32">
        <f t="shared" si="24"/>
        <v>509</v>
      </c>
      <c r="L259" s="32" t="s">
        <v>1286</v>
      </c>
      <c r="M259" s="32"/>
      <c r="N259" s="32">
        <f t="shared" si="25"/>
        <v>508.97469999999998</v>
      </c>
      <c r="O259" s="32">
        <f t="shared" si="26"/>
        <v>3</v>
      </c>
      <c r="P259" s="32">
        <f t="shared" ca="1" si="27"/>
        <v>0</v>
      </c>
      <c r="Q259" s="33" t="s">
        <v>68</v>
      </c>
      <c r="R259" s="34">
        <f t="shared" si="28"/>
        <v>0</v>
      </c>
      <c r="S259" s="34">
        <f t="shared" si="29"/>
        <v>509.18732999999997</v>
      </c>
      <c r="T259" s="27">
        <v>195</v>
      </c>
      <c r="U259" s="27">
        <v>161</v>
      </c>
      <c r="V259" s="27">
        <v>153</v>
      </c>
      <c r="W259" s="29"/>
      <c r="X259" s="27"/>
      <c r="Y259" s="27"/>
      <c r="AA259" s="35">
        <v>0</v>
      </c>
      <c r="AB259" s="35">
        <v>0</v>
      </c>
      <c r="AC259" s="35">
        <v>0</v>
      </c>
      <c r="AD259" s="35">
        <v>0</v>
      </c>
      <c r="AE259" s="36">
        <v>3</v>
      </c>
      <c r="AF259" s="37">
        <v>509.18822999999998</v>
      </c>
      <c r="AG259" s="38">
        <v>195</v>
      </c>
      <c r="AH259" s="32">
        <v>704</v>
      </c>
      <c r="AI259" s="38"/>
      <c r="AJ259" s="38"/>
      <c r="AK259" s="38"/>
      <c r="AL259" s="48"/>
    </row>
    <row r="260" spans="1:38" s="26" customFormat="1" ht="15">
      <c r="A260" s="58">
        <v>35</v>
      </c>
      <c r="B260" s="58">
        <v>35</v>
      </c>
      <c r="C260" s="58" t="s">
        <v>350</v>
      </c>
      <c r="D260" s="29" t="s">
        <v>275</v>
      </c>
      <c r="E260" s="29">
        <v>106</v>
      </c>
      <c r="F260" s="27">
        <v>82</v>
      </c>
      <c r="G260" s="27">
        <v>119</v>
      </c>
      <c r="H260" s="27">
        <v>67</v>
      </c>
      <c r="I260" s="27">
        <v>126</v>
      </c>
      <c r="J260" s="27">
        <v>149</v>
      </c>
      <c r="K260" s="32">
        <f t="shared" si="24"/>
        <v>500</v>
      </c>
      <c r="L260" s="32" t="s">
        <v>1286</v>
      </c>
      <c r="M260" s="32"/>
      <c r="N260" s="32">
        <f t="shared" si="25"/>
        <v>499.97460000000001</v>
      </c>
      <c r="O260" s="32">
        <f t="shared" si="26"/>
        <v>6</v>
      </c>
      <c r="P260" s="32">
        <f t="shared" ca="1" si="27"/>
        <v>0</v>
      </c>
      <c r="Q260" s="33" t="s">
        <v>68</v>
      </c>
      <c r="R260" s="55">
        <f t="shared" si="28"/>
        <v>0</v>
      </c>
      <c r="S260" s="34">
        <f t="shared" si="29"/>
        <v>500.1375048700001</v>
      </c>
      <c r="T260" s="27">
        <v>149</v>
      </c>
      <c r="U260" s="27">
        <v>126</v>
      </c>
      <c r="V260" s="27">
        <v>119</v>
      </c>
      <c r="W260" s="29">
        <v>106</v>
      </c>
      <c r="X260" s="27">
        <v>82</v>
      </c>
      <c r="Y260" s="27">
        <v>67</v>
      </c>
      <c r="AA260" s="35">
        <v>0</v>
      </c>
      <c r="AB260" s="35">
        <v>0</v>
      </c>
      <c r="AC260" s="35">
        <v>0</v>
      </c>
      <c r="AD260" s="35">
        <v>0</v>
      </c>
      <c r="AE260" s="36">
        <v>5</v>
      </c>
      <c r="AF260" s="37">
        <v>433.11434869999999</v>
      </c>
      <c r="AG260" s="38">
        <v>126</v>
      </c>
      <c r="AH260" s="32">
        <v>477</v>
      </c>
      <c r="AI260" s="38"/>
      <c r="AJ260" s="38"/>
      <c r="AK260" s="38"/>
      <c r="AL260" s="48"/>
    </row>
    <row r="261" spans="1:38" s="26" customFormat="1" ht="15">
      <c r="A261" s="58">
        <v>36</v>
      </c>
      <c r="B261" s="58">
        <v>36</v>
      </c>
      <c r="C261" s="58" t="s">
        <v>319</v>
      </c>
      <c r="D261" s="29" t="s">
        <v>81</v>
      </c>
      <c r="E261" s="29">
        <v>69</v>
      </c>
      <c r="F261" s="27">
        <v>86</v>
      </c>
      <c r="G261" s="27">
        <v>102</v>
      </c>
      <c r="H261" s="27">
        <v>62</v>
      </c>
      <c r="I261" s="27">
        <v>110</v>
      </c>
      <c r="J261" s="27">
        <v>165</v>
      </c>
      <c r="K261" s="32">
        <f t="shared" si="24"/>
        <v>463</v>
      </c>
      <c r="L261" s="32" t="s">
        <v>1286</v>
      </c>
      <c r="M261" s="32"/>
      <c r="N261" s="32">
        <f t="shared" si="25"/>
        <v>462.97449999999998</v>
      </c>
      <c r="O261" s="32">
        <f t="shared" si="26"/>
        <v>6</v>
      </c>
      <c r="P261" s="32">
        <f t="shared" ca="1" si="27"/>
        <v>0</v>
      </c>
      <c r="Q261" s="33" t="s">
        <v>68</v>
      </c>
      <c r="R261" s="55">
        <f t="shared" si="28"/>
        <v>0</v>
      </c>
      <c r="S261" s="34">
        <f t="shared" si="29"/>
        <v>463.15161352000001</v>
      </c>
      <c r="T261" s="27">
        <v>165</v>
      </c>
      <c r="U261" s="27">
        <v>110</v>
      </c>
      <c r="V261" s="27">
        <v>102</v>
      </c>
      <c r="W261" s="27">
        <v>86</v>
      </c>
      <c r="X261" s="29">
        <v>69</v>
      </c>
      <c r="Y261" s="27">
        <v>62</v>
      </c>
      <c r="AA261" s="35">
        <v>0</v>
      </c>
      <c r="AB261" s="35">
        <v>0</v>
      </c>
      <c r="AC261" s="35">
        <v>0</v>
      </c>
      <c r="AD261" s="35">
        <v>0</v>
      </c>
      <c r="AE261" s="36">
        <v>5</v>
      </c>
      <c r="AF261" s="37">
        <v>367.09603519999996</v>
      </c>
      <c r="AG261" s="38">
        <v>110</v>
      </c>
      <c r="AH261" s="32">
        <v>408</v>
      </c>
      <c r="AI261" s="38"/>
      <c r="AJ261" s="38"/>
      <c r="AK261" s="38"/>
      <c r="AL261" s="48"/>
    </row>
    <row r="262" spans="1:38" s="26" customFormat="1" ht="15">
      <c r="A262" s="58">
        <v>37</v>
      </c>
      <c r="B262" s="58">
        <v>37</v>
      </c>
      <c r="C262" s="58" t="s">
        <v>598</v>
      </c>
      <c r="D262" s="29" t="s">
        <v>19</v>
      </c>
      <c r="E262" s="29">
        <v>227</v>
      </c>
      <c r="F262" s="27"/>
      <c r="G262" s="27">
        <v>228</v>
      </c>
      <c r="H262" s="27"/>
      <c r="I262" s="27"/>
      <c r="J262" s="27"/>
      <c r="K262" s="32">
        <f t="shared" si="24"/>
        <v>455</v>
      </c>
      <c r="L262" s="32" t="s">
        <v>1286</v>
      </c>
      <c r="M262" s="32"/>
      <c r="N262" s="32">
        <f t="shared" si="25"/>
        <v>454.9744</v>
      </c>
      <c r="O262" s="32">
        <f t="shared" si="26"/>
        <v>2</v>
      </c>
      <c r="P262" s="32">
        <f t="shared" ca="1" si="27"/>
        <v>0</v>
      </c>
      <c r="Q262" s="33" t="s">
        <v>68</v>
      </c>
      <c r="R262" s="55">
        <f t="shared" si="28"/>
        <v>0</v>
      </c>
      <c r="S262" s="34">
        <f t="shared" si="29"/>
        <v>455.2251</v>
      </c>
      <c r="T262" s="27">
        <v>228</v>
      </c>
      <c r="U262" s="29">
        <v>227</v>
      </c>
      <c r="V262" s="27"/>
      <c r="W262" s="27"/>
      <c r="X262" s="27"/>
      <c r="Y262" s="27"/>
      <c r="AA262" s="35">
        <v>0</v>
      </c>
      <c r="AB262" s="35">
        <v>0</v>
      </c>
      <c r="AC262" s="35">
        <v>0</v>
      </c>
      <c r="AD262" s="35">
        <v>0</v>
      </c>
      <c r="AE262" s="36">
        <v>2</v>
      </c>
      <c r="AF262" s="37">
        <v>455.22620000000001</v>
      </c>
      <c r="AG262" s="38">
        <v>228</v>
      </c>
      <c r="AH262" s="32">
        <v>683</v>
      </c>
      <c r="AI262" s="38"/>
      <c r="AJ262" s="38"/>
      <c r="AK262" s="38"/>
      <c r="AL262" s="48"/>
    </row>
    <row r="263" spans="1:38" s="26" customFormat="1" ht="15">
      <c r="A263" s="58">
        <v>38</v>
      </c>
      <c r="B263" s="58">
        <v>38</v>
      </c>
      <c r="C263" s="58" t="s">
        <v>599</v>
      </c>
      <c r="D263" s="29" t="s">
        <v>74</v>
      </c>
      <c r="E263" s="29"/>
      <c r="F263" s="27"/>
      <c r="G263" s="27">
        <v>148</v>
      </c>
      <c r="H263" s="27">
        <v>123</v>
      </c>
      <c r="I263" s="27">
        <v>171</v>
      </c>
      <c r="J263" s="27"/>
      <c r="K263" s="32">
        <f t="shared" si="24"/>
        <v>442</v>
      </c>
      <c r="L263" s="32" t="s">
        <v>1286</v>
      </c>
      <c r="M263" s="32"/>
      <c r="N263" s="32">
        <f t="shared" si="25"/>
        <v>441.97430000000003</v>
      </c>
      <c r="O263" s="32">
        <f t="shared" si="26"/>
        <v>3</v>
      </c>
      <c r="P263" s="32">
        <f t="shared" ca="1" si="27"/>
        <v>0</v>
      </c>
      <c r="Q263" s="33" t="s">
        <v>68</v>
      </c>
      <c r="R263" s="34">
        <f t="shared" si="28"/>
        <v>0</v>
      </c>
      <c r="S263" s="34">
        <f t="shared" si="29"/>
        <v>442.16133000000002</v>
      </c>
      <c r="T263" s="27">
        <v>171</v>
      </c>
      <c r="U263" s="27">
        <v>148</v>
      </c>
      <c r="V263" s="27">
        <v>123</v>
      </c>
      <c r="W263" s="29"/>
      <c r="X263" s="27"/>
      <c r="Y263" s="27"/>
      <c r="AA263" s="35">
        <v>0</v>
      </c>
      <c r="AB263" s="35">
        <v>0</v>
      </c>
      <c r="AC263" s="35">
        <v>0</v>
      </c>
      <c r="AD263" s="35">
        <v>0</v>
      </c>
      <c r="AE263" s="36">
        <v>3</v>
      </c>
      <c r="AF263" s="37">
        <v>442.16242999999997</v>
      </c>
      <c r="AG263" s="38">
        <v>171</v>
      </c>
      <c r="AH263" s="32">
        <v>613</v>
      </c>
      <c r="AI263" s="38"/>
      <c r="AJ263" s="38"/>
      <c r="AK263" s="38"/>
      <c r="AL263" s="48"/>
    </row>
    <row r="264" spans="1:38" s="26" customFormat="1" ht="15">
      <c r="A264" s="58">
        <v>39</v>
      </c>
      <c r="B264" s="58">
        <v>39</v>
      </c>
      <c r="C264" s="58" t="s">
        <v>327</v>
      </c>
      <c r="D264" s="29" t="s">
        <v>81</v>
      </c>
      <c r="E264" s="29">
        <v>72</v>
      </c>
      <c r="F264" s="27">
        <v>77</v>
      </c>
      <c r="G264" s="27">
        <v>106</v>
      </c>
      <c r="H264" s="27">
        <v>68</v>
      </c>
      <c r="I264" s="27"/>
      <c r="J264" s="27">
        <v>159</v>
      </c>
      <c r="K264" s="32">
        <f t="shared" si="24"/>
        <v>414</v>
      </c>
      <c r="L264" s="32" t="s">
        <v>1286</v>
      </c>
      <c r="M264" s="32"/>
      <c r="N264" s="32">
        <f t="shared" si="25"/>
        <v>413.9742</v>
      </c>
      <c r="O264" s="32">
        <f t="shared" si="26"/>
        <v>5</v>
      </c>
      <c r="P264" s="32">
        <f t="shared" ca="1" si="27"/>
        <v>0</v>
      </c>
      <c r="Q264" s="33" t="s">
        <v>68</v>
      </c>
      <c r="R264" s="55">
        <f t="shared" si="28"/>
        <v>0</v>
      </c>
      <c r="S264" s="34">
        <f t="shared" si="29"/>
        <v>414.14464879999997</v>
      </c>
      <c r="T264" s="27">
        <v>159</v>
      </c>
      <c r="U264" s="27">
        <v>106</v>
      </c>
      <c r="V264" s="27">
        <v>77</v>
      </c>
      <c r="W264" s="29">
        <v>72</v>
      </c>
      <c r="X264" s="27">
        <v>68</v>
      </c>
      <c r="Y264" s="27"/>
      <c r="AA264" s="35">
        <v>0</v>
      </c>
      <c r="AB264" s="35">
        <v>0</v>
      </c>
      <c r="AC264" s="35">
        <v>0</v>
      </c>
      <c r="AD264" s="35">
        <v>0</v>
      </c>
      <c r="AE264" s="36">
        <v>4</v>
      </c>
      <c r="AF264" s="37">
        <v>323.088888</v>
      </c>
      <c r="AG264" s="38">
        <v>106</v>
      </c>
      <c r="AH264" s="32">
        <v>361</v>
      </c>
      <c r="AI264" s="38"/>
      <c r="AJ264" s="38"/>
      <c r="AK264" s="38"/>
      <c r="AL264" s="48"/>
    </row>
    <row r="265" spans="1:38" s="26" customFormat="1" ht="15">
      <c r="A265" s="58">
        <v>40</v>
      </c>
      <c r="B265" s="58">
        <v>40</v>
      </c>
      <c r="C265" s="58" t="s">
        <v>600</v>
      </c>
      <c r="D265" s="29" t="s">
        <v>437</v>
      </c>
      <c r="E265" s="29"/>
      <c r="F265" s="27">
        <v>208</v>
      </c>
      <c r="G265" s="27"/>
      <c r="H265" s="27">
        <v>198</v>
      </c>
      <c r="I265" s="27"/>
      <c r="J265" s="27"/>
      <c r="K265" s="32">
        <f t="shared" si="24"/>
        <v>406</v>
      </c>
      <c r="L265" s="32" t="s">
        <v>1286</v>
      </c>
      <c r="M265" s="32"/>
      <c r="N265" s="32">
        <f t="shared" si="25"/>
        <v>405.97410000000002</v>
      </c>
      <c r="O265" s="32">
        <f t="shared" si="26"/>
        <v>2</v>
      </c>
      <c r="P265" s="32">
        <f t="shared" ca="1" si="27"/>
        <v>0</v>
      </c>
      <c r="Q265" s="33" t="s">
        <v>68</v>
      </c>
      <c r="R265" s="34">
        <f t="shared" si="28"/>
        <v>0</v>
      </c>
      <c r="S265" s="34">
        <f t="shared" si="29"/>
        <v>406.20190000000002</v>
      </c>
      <c r="T265" s="27">
        <v>208</v>
      </c>
      <c r="U265" s="27">
        <v>198</v>
      </c>
      <c r="V265" s="29"/>
      <c r="W265" s="27"/>
      <c r="X265" s="27"/>
      <c r="Y265" s="27"/>
      <c r="AA265" s="35">
        <v>0</v>
      </c>
      <c r="AB265" s="35">
        <v>0</v>
      </c>
      <c r="AC265" s="35">
        <v>0</v>
      </c>
      <c r="AD265" s="35">
        <v>0</v>
      </c>
      <c r="AE265" s="36">
        <v>2</v>
      </c>
      <c r="AF265" s="37">
        <v>406.20299999999997</v>
      </c>
      <c r="AG265" s="38">
        <v>208</v>
      </c>
      <c r="AH265" s="32">
        <v>614</v>
      </c>
      <c r="AI265" s="38"/>
      <c r="AJ265" s="38"/>
      <c r="AK265" s="38"/>
      <c r="AL265" s="48"/>
    </row>
    <row r="266" spans="1:38" s="26" customFormat="1" ht="15">
      <c r="A266" s="58">
        <v>41</v>
      </c>
      <c r="B266" s="58">
        <v>41</v>
      </c>
      <c r="C266" s="58" t="s">
        <v>147</v>
      </c>
      <c r="D266" s="29" t="s">
        <v>50</v>
      </c>
      <c r="E266" s="29">
        <v>146</v>
      </c>
      <c r="F266" s="27"/>
      <c r="G266" s="27"/>
      <c r="H266" s="27"/>
      <c r="I266" s="27"/>
      <c r="J266" s="27">
        <v>252</v>
      </c>
      <c r="K266" s="32">
        <f t="shared" si="24"/>
        <v>398</v>
      </c>
      <c r="L266" s="32" t="s">
        <v>1286</v>
      </c>
      <c r="M266" s="32"/>
      <c r="N266" s="32">
        <f t="shared" si="25"/>
        <v>397.97399999999999</v>
      </c>
      <c r="O266" s="32">
        <f t="shared" si="26"/>
        <v>2</v>
      </c>
      <c r="P266" s="32">
        <f t="shared" ca="1" si="27"/>
        <v>0</v>
      </c>
      <c r="Q266" s="33" t="s">
        <v>68</v>
      </c>
      <c r="R266" s="55">
        <f t="shared" si="28"/>
        <v>0</v>
      </c>
      <c r="S266" s="34">
        <f t="shared" si="29"/>
        <v>398.24059999999997</v>
      </c>
      <c r="T266" s="27">
        <v>252</v>
      </c>
      <c r="U266" s="29">
        <v>146</v>
      </c>
      <c r="V266" s="27"/>
      <c r="W266" s="27"/>
      <c r="X266" s="27"/>
      <c r="Y266" s="27"/>
      <c r="AA266" s="35">
        <v>0</v>
      </c>
      <c r="AB266" s="35">
        <v>0</v>
      </c>
      <c r="AC266" s="35">
        <v>0</v>
      </c>
      <c r="AD266" s="35">
        <v>0</v>
      </c>
      <c r="AE266" s="36">
        <v>1</v>
      </c>
      <c r="AF266" s="37">
        <v>146.11849999999998</v>
      </c>
      <c r="AG266" s="38">
        <v>146</v>
      </c>
      <c r="AH266" s="32">
        <v>292</v>
      </c>
      <c r="AI266" s="38"/>
      <c r="AJ266" s="38"/>
      <c r="AK266" s="38"/>
      <c r="AL266" s="48"/>
    </row>
    <row r="267" spans="1:38" s="26" customFormat="1" ht="15">
      <c r="A267" s="58">
        <v>42</v>
      </c>
      <c r="B267" s="58">
        <v>42</v>
      </c>
      <c r="C267" s="58" t="s">
        <v>601</v>
      </c>
      <c r="D267" s="29" t="s">
        <v>81</v>
      </c>
      <c r="E267" s="29">
        <v>74</v>
      </c>
      <c r="F267" s="27">
        <v>83</v>
      </c>
      <c r="G267" s="27">
        <v>104</v>
      </c>
      <c r="H267" s="27">
        <v>70</v>
      </c>
      <c r="I267" s="27">
        <v>116</v>
      </c>
      <c r="J267" s="27"/>
      <c r="K267" s="32">
        <f t="shared" si="24"/>
        <v>377</v>
      </c>
      <c r="L267" s="32" t="s">
        <v>1286</v>
      </c>
      <c r="M267" s="32"/>
      <c r="N267" s="32">
        <f t="shared" si="25"/>
        <v>376.97390000000001</v>
      </c>
      <c r="O267" s="32">
        <f t="shared" si="26"/>
        <v>5</v>
      </c>
      <c r="P267" s="32">
        <f t="shared" ca="1" si="27"/>
        <v>0</v>
      </c>
      <c r="Q267" s="33" t="s">
        <v>68</v>
      </c>
      <c r="R267" s="55">
        <f t="shared" si="28"/>
        <v>0</v>
      </c>
      <c r="S267" s="34">
        <f t="shared" si="29"/>
        <v>377.10121099999998</v>
      </c>
      <c r="T267" s="27">
        <v>116</v>
      </c>
      <c r="U267" s="27">
        <v>104</v>
      </c>
      <c r="V267" s="27">
        <v>83</v>
      </c>
      <c r="W267" s="29">
        <v>74</v>
      </c>
      <c r="X267" s="27">
        <v>70</v>
      </c>
      <c r="Y267" s="27"/>
      <c r="AA267" s="35">
        <v>0</v>
      </c>
      <c r="AB267" s="35">
        <v>0</v>
      </c>
      <c r="AC267" s="35">
        <v>0</v>
      </c>
      <c r="AD267" s="35">
        <v>0</v>
      </c>
      <c r="AE267" s="36">
        <v>5</v>
      </c>
      <c r="AF267" s="37">
        <v>377.10231099999999</v>
      </c>
      <c r="AG267" s="38">
        <v>116</v>
      </c>
      <c r="AH267" s="32">
        <v>419</v>
      </c>
      <c r="AI267" s="38"/>
      <c r="AJ267" s="38"/>
      <c r="AK267" s="38"/>
      <c r="AL267" s="48"/>
    </row>
    <row r="268" spans="1:38" s="26" customFormat="1" ht="15">
      <c r="A268" s="58">
        <v>43</v>
      </c>
      <c r="B268" s="58">
        <v>43</v>
      </c>
      <c r="C268" s="58" t="s">
        <v>334</v>
      </c>
      <c r="D268" s="29" t="s">
        <v>19</v>
      </c>
      <c r="E268" s="29"/>
      <c r="F268" s="27"/>
      <c r="G268" s="27"/>
      <c r="H268" s="27">
        <v>81</v>
      </c>
      <c r="I268" s="27">
        <v>132</v>
      </c>
      <c r="J268" s="27">
        <v>156</v>
      </c>
      <c r="K268" s="32">
        <f t="shared" si="24"/>
        <v>369</v>
      </c>
      <c r="L268" s="32" t="s">
        <v>1286</v>
      </c>
      <c r="M268" s="32"/>
      <c r="N268" s="32">
        <f t="shared" si="25"/>
        <v>368.97379999999998</v>
      </c>
      <c r="O268" s="32">
        <f t="shared" si="26"/>
        <v>3</v>
      </c>
      <c r="P268" s="32">
        <f t="shared" ca="1" si="27"/>
        <v>0</v>
      </c>
      <c r="Q268" s="33" t="s">
        <v>68</v>
      </c>
      <c r="R268" s="34">
        <f t="shared" si="28"/>
        <v>0</v>
      </c>
      <c r="S268" s="34">
        <f t="shared" si="29"/>
        <v>369.14380999999997</v>
      </c>
      <c r="T268" s="27">
        <v>156</v>
      </c>
      <c r="U268" s="27">
        <v>132</v>
      </c>
      <c r="V268" s="27">
        <v>81</v>
      </c>
      <c r="W268" s="29"/>
      <c r="X268" s="27"/>
      <c r="Y268" s="27"/>
      <c r="AA268" s="35">
        <v>0</v>
      </c>
      <c r="AB268" s="35">
        <v>0</v>
      </c>
      <c r="AC268" s="35">
        <v>0</v>
      </c>
      <c r="AD268" s="35">
        <v>0</v>
      </c>
      <c r="AE268" s="36">
        <v>2</v>
      </c>
      <c r="AF268" s="37">
        <v>213.11360000000002</v>
      </c>
      <c r="AG268" s="38">
        <v>132</v>
      </c>
      <c r="AH268" s="32">
        <v>345</v>
      </c>
      <c r="AI268" s="38"/>
      <c r="AJ268" s="38"/>
      <c r="AK268" s="38"/>
      <c r="AL268" s="48"/>
    </row>
    <row r="269" spans="1:38" s="26" customFormat="1" ht="15">
      <c r="A269" s="58">
        <v>44</v>
      </c>
      <c r="B269" s="58">
        <v>44</v>
      </c>
      <c r="C269" s="58" t="s">
        <v>602</v>
      </c>
      <c r="D269" s="29" t="s">
        <v>74</v>
      </c>
      <c r="E269" s="29">
        <v>173</v>
      </c>
      <c r="F269" s="27">
        <v>184</v>
      </c>
      <c r="G269" s="27"/>
      <c r="H269" s="27"/>
      <c r="I269" s="27"/>
      <c r="J269" s="27"/>
      <c r="K269" s="32">
        <f t="shared" si="24"/>
        <v>357</v>
      </c>
      <c r="L269" s="32" t="s">
        <v>1286</v>
      </c>
      <c r="M269" s="32"/>
      <c r="N269" s="32">
        <f t="shared" si="25"/>
        <v>356.97370000000001</v>
      </c>
      <c r="O269" s="32">
        <f t="shared" si="26"/>
        <v>2</v>
      </c>
      <c r="P269" s="32">
        <f t="shared" ca="1" si="27"/>
        <v>0</v>
      </c>
      <c r="Q269" s="33" t="s">
        <v>68</v>
      </c>
      <c r="R269" s="55">
        <f t="shared" si="28"/>
        <v>0</v>
      </c>
      <c r="S269" s="34">
        <f t="shared" si="29"/>
        <v>357.17500000000001</v>
      </c>
      <c r="T269" s="27">
        <v>184</v>
      </c>
      <c r="U269" s="29">
        <v>173</v>
      </c>
      <c r="V269" s="27"/>
      <c r="W269" s="27"/>
      <c r="X269" s="27"/>
      <c r="Y269" s="27"/>
      <c r="AA269" s="35">
        <v>0</v>
      </c>
      <c r="AB269" s="35">
        <v>0</v>
      </c>
      <c r="AC269" s="35">
        <v>0</v>
      </c>
      <c r="AD269" s="35">
        <v>0</v>
      </c>
      <c r="AE269" s="36">
        <v>2</v>
      </c>
      <c r="AF269" s="37">
        <v>357.17610000000002</v>
      </c>
      <c r="AG269" s="38">
        <v>184</v>
      </c>
      <c r="AH269" s="32">
        <v>541</v>
      </c>
      <c r="AI269" s="38"/>
      <c r="AJ269" s="38"/>
      <c r="AK269" s="38"/>
      <c r="AL269" s="48"/>
    </row>
    <row r="270" spans="1:38" s="26" customFormat="1" ht="15">
      <c r="A270" s="58">
        <v>45</v>
      </c>
      <c r="B270" s="58">
        <v>45</v>
      </c>
      <c r="C270" s="58" t="s">
        <v>603</v>
      </c>
      <c r="D270" s="29" t="s">
        <v>143</v>
      </c>
      <c r="E270" s="29"/>
      <c r="F270" s="27">
        <v>174</v>
      </c>
      <c r="G270" s="27">
        <v>182</v>
      </c>
      <c r="H270" s="27"/>
      <c r="I270" s="27"/>
      <c r="J270" s="27"/>
      <c r="K270" s="32">
        <f t="shared" si="24"/>
        <v>356</v>
      </c>
      <c r="L270" s="32" t="s">
        <v>1286</v>
      </c>
      <c r="M270" s="32"/>
      <c r="N270" s="32">
        <f t="shared" si="25"/>
        <v>355.97359999999998</v>
      </c>
      <c r="O270" s="32">
        <f t="shared" si="26"/>
        <v>2</v>
      </c>
      <c r="P270" s="32">
        <f t="shared" ca="1" si="27"/>
        <v>0</v>
      </c>
      <c r="Q270" s="33" t="s">
        <v>68</v>
      </c>
      <c r="R270" s="34">
        <f t="shared" si="28"/>
        <v>0</v>
      </c>
      <c r="S270" s="34">
        <f t="shared" si="29"/>
        <v>356.173</v>
      </c>
      <c r="T270" s="27">
        <v>182</v>
      </c>
      <c r="U270" s="27">
        <v>174</v>
      </c>
      <c r="V270" s="29"/>
      <c r="W270" s="27"/>
      <c r="X270" s="27"/>
      <c r="Y270" s="27"/>
      <c r="AA270" s="35">
        <v>0</v>
      </c>
      <c r="AB270" s="35">
        <v>0</v>
      </c>
      <c r="AC270" s="35">
        <v>0</v>
      </c>
      <c r="AD270" s="35">
        <v>0</v>
      </c>
      <c r="AE270" s="36">
        <v>2</v>
      </c>
      <c r="AF270" s="37">
        <v>356.17410000000001</v>
      </c>
      <c r="AG270" s="38">
        <v>182</v>
      </c>
      <c r="AH270" s="32">
        <v>538</v>
      </c>
      <c r="AI270" s="38"/>
      <c r="AJ270" s="38"/>
      <c r="AK270" s="38"/>
      <c r="AL270" s="48"/>
    </row>
    <row r="271" spans="1:38" s="26" customFormat="1" ht="15">
      <c r="A271" s="58">
        <v>46</v>
      </c>
      <c r="B271" s="58">
        <v>46</v>
      </c>
      <c r="C271" s="58" t="s">
        <v>604</v>
      </c>
      <c r="D271" s="29" t="s">
        <v>40</v>
      </c>
      <c r="E271" s="29">
        <v>182</v>
      </c>
      <c r="F271" s="27"/>
      <c r="G271" s="27"/>
      <c r="H271" s="27"/>
      <c r="I271" s="27">
        <v>167</v>
      </c>
      <c r="J271" s="27"/>
      <c r="K271" s="32">
        <f t="shared" si="24"/>
        <v>349</v>
      </c>
      <c r="L271" s="32" t="s">
        <v>1286</v>
      </c>
      <c r="M271" s="32"/>
      <c r="N271" s="32">
        <f t="shared" si="25"/>
        <v>348.9735</v>
      </c>
      <c r="O271" s="32">
        <f t="shared" si="26"/>
        <v>2</v>
      </c>
      <c r="P271" s="32">
        <f t="shared" ca="1" si="27"/>
        <v>0</v>
      </c>
      <c r="Q271" s="33" t="s">
        <v>68</v>
      </c>
      <c r="R271" s="55">
        <f t="shared" si="28"/>
        <v>0</v>
      </c>
      <c r="S271" s="34">
        <f t="shared" si="29"/>
        <v>349.17220000000003</v>
      </c>
      <c r="T271" s="29">
        <v>182</v>
      </c>
      <c r="U271" s="27">
        <v>167</v>
      </c>
      <c r="V271" s="27"/>
      <c r="W271" s="27"/>
      <c r="X271" s="27"/>
      <c r="Y271" s="27"/>
      <c r="AA271" s="35">
        <v>0</v>
      </c>
      <c r="AB271" s="35">
        <v>0</v>
      </c>
      <c r="AC271" s="35">
        <v>0</v>
      </c>
      <c r="AD271" s="35">
        <v>0</v>
      </c>
      <c r="AE271" s="36">
        <v>2</v>
      </c>
      <c r="AF271" s="37">
        <v>349.17330000000004</v>
      </c>
      <c r="AG271" s="38">
        <v>182</v>
      </c>
      <c r="AH271" s="32">
        <v>531</v>
      </c>
      <c r="AI271" s="38"/>
      <c r="AJ271" s="38"/>
      <c r="AK271" s="38"/>
      <c r="AL271" s="48"/>
    </row>
    <row r="272" spans="1:38" s="26" customFormat="1" ht="15">
      <c r="A272" s="58">
        <v>47</v>
      </c>
      <c r="B272" s="58" t="s">
        <v>223</v>
      </c>
      <c r="C272" s="58" t="s">
        <v>359</v>
      </c>
      <c r="D272" s="29" t="s">
        <v>90</v>
      </c>
      <c r="E272" s="29"/>
      <c r="F272" s="27">
        <v>68</v>
      </c>
      <c r="G272" s="27"/>
      <c r="H272" s="27"/>
      <c r="I272" s="27">
        <v>106</v>
      </c>
      <c r="J272" s="27">
        <v>146</v>
      </c>
      <c r="K272" s="32">
        <f t="shared" si="24"/>
        <v>320</v>
      </c>
      <c r="L272" s="32" t="s">
        <v>1287</v>
      </c>
      <c r="M272" s="32"/>
      <c r="N272" s="32">
        <f t="shared" si="25"/>
        <v>319.97340000000003</v>
      </c>
      <c r="O272" s="32">
        <f t="shared" si="26"/>
        <v>3</v>
      </c>
      <c r="P272" s="32">
        <f t="shared" ca="1" si="27"/>
        <v>0</v>
      </c>
      <c r="Q272" s="33" t="s">
        <v>68</v>
      </c>
      <c r="R272" s="34">
        <f t="shared" si="28"/>
        <v>0</v>
      </c>
      <c r="S272" s="34">
        <f t="shared" si="29"/>
        <v>320.13068000000004</v>
      </c>
      <c r="T272" s="27">
        <v>146</v>
      </c>
      <c r="U272" s="27">
        <v>106</v>
      </c>
      <c r="V272" s="27">
        <v>68</v>
      </c>
      <c r="W272" s="29"/>
      <c r="X272" s="27"/>
      <c r="Y272" s="27"/>
      <c r="AA272" s="35">
        <v>0</v>
      </c>
      <c r="AB272" s="35">
        <v>0</v>
      </c>
      <c r="AC272" s="35">
        <v>0</v>
      </c>
      <c r="AD272" s="35">
        <v>0</v>
      </c>
      <c r="AE272" s="36">
        <v>2</v>
      </c>
      <c r="AF272" s="37">
        <v>174.08580000000001</v>
      </c>
      <c r="AG272" s="38">
        <v>106</v>
      </c>
      <c r="AH272" s="32">
        <v>0</v>
      </c>
      <c r="AI272" s="38"/>
      <c r="AJ272" s="38"/>
      <c r="AK272" s="38"/>
      <c r="AL272" s="48"/>
    </row>
    <row r="273" spans="1:38" s="26" customFormat="1" ht="15">
      <c r="A273" s="58">
        <v>48</v>
      </c>
      <c r="B273" s="58">
        <v>47</v>
      </c>
      <c r="C273" s="58" t="s">
        <v>605</v>
      </c>
      <c r="D273" s="29" t="s">
        <v>50</v>
      </c>
      <c r="E273" s="29"/>
      <c r="F273" s="27">
        <v>171</v>
      </c>
      <c r="G273" s="27"/>
      <c r="H273" s="27">
        <v>141</v>
      </c>
      <c r="I273" s="27"/>
      <c r="J273" s="27"/>
      <c r="K273" s="32">
        <f t="shared" si="24"/>
        <v>312</v>
      </c>
      <c r="L273" s="32" t="s">
        <v>1286</v>
      </c>
      <c r="M273" s="32"/>
      <c r="N273" s="32">
        <f t="shared" si="25"/>
        <v>311.97329999999999</v>
      </c>
      <c r="O273" s="32">
        <f t="shared" si="26"/>
        <v>2</v>
      </c>
      <c r="P273" s="32">
        <f t="shared" ca="1" si="27"/>
        <v>0</v>
      </c>
      <c r="Q273" s="33" t="s">
        <v>68</v>
      </c>
      <c r="R273" s="34">
        <f t="shared" si="28"/>
        <v>0</v>
      </c>
      <c r="S273" s="34">
        <f t="shared" si="29"/>
        <v>312.15839999999997</v>
      </c>
      <c r="T273" s="27">
        <v>171</v>
      </c>
      <c r="U273" s="27">
        <v>141</v>
      </c>
      <c r="V273" s="29"/>
      <c r="W273" s="27"/>
      <c r="X273" s="27"/>
      <c r="Y273" s="27"/>
      <c r="AA273" s="35">
        <v>0</v>
      </c>
      <c r="AB273" s="35">
        <v>0</v>
      </c>
      <c r="AC273" s="35">
        <v>0</v>
      </c>
      <c r="AD273" s="35">
        <v>0</v>
      </c>
      <c r="AE273" s="36">
        <v>2</v>
      </c>
      <c r="AF273" s="37">
        <v>312.15940000000001</v>
      </c>
      <c r="AG273" s="38">
        <v>171</v>
      </c>
      <c r="AH273" s="32">
        <v>483</v>
      </c>
      <c r="AI273" s="38"/>
      <c r="AJ273" s="38"/>
      <c r="AK273" s="38"/>
      <c r="AL273" s="48"/>
    </row>
    <row r="274" spans="1:38" s="26" customFormat="1" ht="15">
      <c r="A274" s="58">
        <v>49</v>
      </c>
      <c r="B274" s="58">
        <v>48</v>
      </c>
      <c r="C274" s="58" t="s">
        <v>606</v>
      </c>
      <c r="D274" s="29" t="s">
        <v>146</v>
      </c>
      <c r="E274" s="29">
        <v>70</v>
      </c>
      <c r="F274" s="27">
        <v>73</v>
      </c>
      <c r="G274" s="27">
        <v>93</v>
      </c>
      <c r="H274" s="27">
        <v>64</v>
      </c>
      <c r="I274" s="27"/>
      <c r="J274" s="27"/>
      <c r="K274" s="32">
        <f t="shared" si="24"/>
        <v>300</v>
      </c>
      <c r="L274" s="32" t="s">
        <v>1286</v>
      </c>
      <c r="M274" s="32"/>
      <c r="N274" s="32">
        <f t="shared" si="25"/>
        <v>299.97320000000002</v>
      </c>
      <c r="O274" s="32">
        <f t="shared" si="26"/>
        <v>4</v>
      </c>
      <c r="P274" s="32">
        <f t="shared" ca="1" si="27"/>
        <v>0</v>
      </c>
      <c r="Q274" s="33" t="s">
        <v>68</v>
      </c>
      <c r="R274" s="55">
        <f t="shared" si="28"/>
        <v>0</v>
      </c>
      <c r="S274" s="34">
        <f t="shared" si="29"/>
        <v>300.07426400000003</v>
      </c>
      <c r="T274" s="27">
        <v>93</v>
      </c>
      <c r="U274" s="27">
        <v>73</v>
      </c>
      <c r="V274" s="29">
        <v>70</v>
      </c>
      <c r="W274" s="27">
        <v>64</v>
      </c>
      <c r="X274" s="27"/>
      <c r="Y274" s="27"/>
      <c r="AA274" s="35">
        <v>0</v>
      </c>
      <c r="AB274" s="35">
        <v>0</v>
      </c>
      <c r="AC274" s="35">
        <v>0</v>
      </c>
      <c r="AD274" s="35">
        <v>0</v>
      </c>
      <c r="AE274" s="36">
        <v>4</v>
      </c>
      <c r="AF274" s="37">
        <v>300.075264</v>
      </c>
      <c r="AG274" s="38">
        <v>93</v>
      </c>
      <c r="AH274" s="32">
        <v>329</v>
      </c>
      <c r="AI274" s="38"/>
      <c r="AJ274" s="38"/>
      <c r="AK274" s="38"/>
      <c r="AL274" s="48"/>
    </row>
    <row r="275" spans="1:38" s="26" customFormat="1" ht="15">
      <c r="A275" s="58">
        <v>50</v>
      </c>
      <c r="B275" s="58">
        <v>49</v>
      </c>
      <c r="C275" s="58" t="s">
        <v>263</v>
      </c>
      <c r="D275" s="29" t="s">
        <v>122</v>
      </c>
      <c r="E275" s="29"/>
      <c r="F275" s="27">
        <v>105</v>
      </c>
      <c r="G275" s="27"/>
      <c r="H275" s="27"/>
      <c r="I275" s="27"/>
      <c r="J275" s="27">
        <v>189</v>
      </c>
      <c r="K275" s="32">
        <f t="shared" si="24"/>
        <v>294</v>
      </c>
      <c r="L275" s="32" t="s">
        <v>1286</v>
      </c>
      <c r="M275" s="32"/>
      <c r="N275" s="32">
        <f t="shared" si="25"/>
        <v>293.97309999999999</v>
      </c>
      <c r="O275" s="32">
        <f t="shared" si="26"/>
        <v>2</v>
      </c>
      <c r="P275" s="32">
        <f t="shared" ca="1" si="27"/>
        <v>0</v>
      </c>
      <c r="Q275" s="33" t="s">
        <v>68</v>
      </c>
      <c r="R275" s="34">
        <f t="shared" si="28"/>
        <v>0</v>
      </c>
      <c r="S275" s="34">
        <f t="shared" si="29"/>
        <v>294.17259999999999</v>
      </c>
      <c r="T275" s="27">
        <v>189</v>
      </c>
      <c r="U275" s="27">
        <v>105</v>
      </c>
      <c r="V275" s="29"/>
      <c r="W275" s="27"/>
      <c r="X275" s="27"/>
      <c r="Y275" s="27"/>
      <c r="AA275" s="35">
        <v>0</v>
      </c>
      <c r="AB275" s="35">
        <v>0</v>
      </c>
      <c r="AC275" s="35">
        <v>0</v>
      </c>
      <c r="AD275" s="35">
        <v>0</v>
      </c>
      <c r="AE275" s="36">
        <v>1</v>
      </c>
      <c r="AF275" s="37">
        <v>105.0772</v>
      </c>
      <c r="AG275" s="38">
        <v>105</v>
      </c>
      <c r="AH275" s="32">
        <v>210</v>
      </c>
      <c r="AI275" s="38"/>
      <c r="AJ275" s="38"/>
      <c r="AK275" s="38"/>
      <c r="AL275" s="48"/>
    </row>
    <row r="276" spans="1:38" s="26" customFormat="1" ht="15">
      <c r="A276" s="58">
        <v>51</v>
      </c>
      <c r="B276" s="58" t="s">
        <v>223</v>
      </c>
      <c r="C276" s="58" t="s">
        <v>607</v>
      </c>
      <c r="D276" s="29" t="s">
        <v>90</v>
      </c>
      <c r="E276" s="29">
        <v>87</v>
      </c>
      <c r="F276" s="27">
        <v>109</v>
      </c>
      <c r="G276" s="27"/>
      <c r="H276" s="27">
        <v>89</v>
      </c>
      <c r="I276" s="27"/>
      <c r="J276" s="27"/>
      <c r="K276" s="32">
        <f t="shared" si="24"/>
        <v>285</v>
      </c>
      <c r="L276" s="32" t="s">
        <v>1287</v>
      </c>
      <c r="M276" s="32"/>
      <c r="N276" s="32">
        <f t="shared" si="25"/>
        <v>284.97300000000001</v>
      </c>
      <c r="O276" s="32">
        <f t="shared" si="26"/>
        <v>3</v>
      </c>
      <c r="P276" s="32">
        <f t="shared" ca="1" si="27"/>
        <v>0</v>
      </c>
      <c r="Q276" s="33" t="s">
        <v>68</v>
      </c>
      <c r="R276" s="55">
        <f t="shared" si="28"/>
        <v>0</v>
      </c>
      <c r="S276" s="34">
        <f t="shared" si="29"/>
        <v>285.09177</v>
      </c>
      <c r="T276" s="27">
        <v>109</v>
      </c>
      <c r="U276" s="27">
        <v>89</v>
      </c>
      <c r="V276" s="29">
        <v>87</v>
      </c>
      <c r="W276" s="27"/>
      <c r="X276" s="27"/>
      <c r="Y276" s="27"/>
      <c r="AA276" s="35">
        <v>0</v>
      </c>
      <c r="AB276" s="35">
        <v>0</v>
      </c>
      <c r="AC276" s="35">
        <v>0</v>
      </c>
      <c r="AD276" s="35">
        <v>0</v>
      </c>
      <c r="AE276" s="36">
        <v>3</v>
      </c>
      <c r="AF276" s="37">
        <v>285.09287</v>
      </c>
      <c r="AG276" s="38">
        <v>109</v>
      </c>
      <c r="AH276" s="32">
        <v>0</v>
      </c>
      <c r="AI276" s="38"/>
      <c r="AJ276" s="38"/>
      <c r="AK276" s="38"/>
      <c r="AL276" s="48"/>
    </row>
    <row r="277" spans="1:38" s="26" customFormat="1" ht="15">
      <c r="A277" s="58">
        <v>52</v>
      </c>
      <c r="B277" s="58">
        <v>50</v>
      </c>
      <c r="C277" s="58" t="s">
        <v>608</v>
      </c>
      <c r="D277" s="29" t="s">
        <v>47</v>
      </c>
      <c r="E277" s="29">
        <v>95</v>
      </c>
      <c r="F277" s="27">
        <v>84</v>
      </c>
      <c r="G277" s="27">
        <v>105</v>
      </c>
      <c r="H277" s="27"/>
      <c r="I277" s="27"/>
      <c r="J277" s="27"/>
      <c r="K277" s="32">
        <f t="shared" si="24"/>
        <v>284</v>
      </c>
      <c r="L277" s="32" t="s">
        <v>1286</v>
      </c>
      <c r="M277" s="32"/>
      <c r="N277" s="32">
        <f t="shared" si="25"/>
        <v>283.97289999999998</v>
      </c>
      <c r="O277" s="32">
        <f t="shared" si="26"/>
        <v>3</v>
      </c>
      <c r="P277" s="32">
        <f t="shared" ca="1" si="27"/>
        <v>0</v>
      </c>
      <c r="Q277" s="33" t="s">
        <v>68</v>
      </c>
      <c r="R277" s="55">
        <f t="shared" si="28"/>
        <v>0</v>
      </c>
      <c r="S277" s="34">
        <f t="shared" si="29"/>
        <v>284.08823999999998</v>
      </c>
      <c r="T277" s="27">
        <v>105</v>
      </c>
      <c r="U277" s="29">
        <v>95</v>
      </c>
      <c r="V277" s="27">
        <v>84</v>
      </c>
      <c r="W277" s="27"/>
      <c r="X277" s="27"/>
      <c r="Y277" s="27"/>
      <c r="AA277" s="35">
        <v>0</v>
      </c>
      <c r="AB277" s="35">
        <v>0</v>
      </c>
      <c r="AC277" s="35">
        <v>0</v>
      </c>
      <c r="AD277" s="35">
        <v>0</v>
      </c>
      <c r="AE277" s="36">
        <v>3</v>
      </c>
      <c r="AF277" s="37">
        <v>284.08933999999999</v>
      </c>
      <c r="AG277" s="38">
        <v>105</v>
      </c>
      <c r="AH277" s="32">
        <v>389</v>
      </c>
      <c r="AI277" s="38"/>
      <c r="AJ277" s="38"/>
      <c r="AK277" s="38"/>
      <c r="AL277" s="48"/>
    </row>
    <row r="278" spans="1:38" s="26" customFormat="1" ht="15">
      <c r="A278" s="58">
        <v>53</v>
      </c>
      <c r="B278" s="58">
        <v>51</v>
      </c>
      <c r="C278" s="58" t="s">
        <v>609</v>
      </c>
      <c r="D278" s="29" t="s">
        <v>81</v>
      </c>
      <c r="E278" s="29">
        <v>135</v>
      </c>
      <c r="F278" s="27"/>
      <c r="G278" s="27">
        <v>144</v>
      </c>
      <c r="H278" s="27"/>
      <c r="I278" s="27"/>
      <c r="J278" s="27"/>
      <c r="K278" s="32">
        <f t="shared" si="24"/>
        <v>279</v>
      </c>
      <c r="L278" s="32" t="s">
        <v>1286</v>
      </c>
      <c r="M278" s="32"/>
      <c r="N278" s="32">
        <f t="shared" si="25"/>
        <v>278.97280000000001</v>
      </c>
      <c r="O278" s="32">
        <f t="shared" si="26"/>
        <v>2</v>
      </c>
      <c r="P278" s="32">
        <f t="shared" ca="1" si="27"/>
        <v>0</v>
      </c>
      <c r="Q278" s="33" t="s">
        <v>68</v>
      </c>
      <c r="R278" s="55">
        <f t="shared" si="28"/>
        <v>0</v>
      </c>
      <c r="S278" s="34">
        <f t="shared" si="29"/>
        <v>279.13030000000003</v>
      </c>
      <c r="T278" s="27">
        <v>144</v>
      </c>
      <c r="U278" s="29">
        <v>135</v>
      </c>
      <c r="V278" s="27"/>
      <c r="W278" s="27"/>
      <c r="X278" s="27"/>
      <c r="Y278" s="27"/>
      <c r="AA278" s="35">
        <v>0</v>
      </c>
      <c r="AB278" s="35">
        <v>0</v>
      </c>
      <c r="AC278" s="35">
        <v>0</v>
      </c>
      <c r="AD278" s="35">
        <v>0</v>
      </c>
      <c r="AE278" s="36">
        <v>2</v>
      </c>
      <c r="AF278" s="37">
        <v>279.13140000000004</v>
      </c>
      <c r="AG278" s="38">
        <v>144</v>
      </c>
      <c r="AH278" s="32">
        <v>423</v>
      </c>
      <c r="AI278" s="38"/>
      <c r="AJ278" s="38"/>
      <c r="AK278" s="38"/>
      <c r="AL278" s="48"/>
    </row>
    <row r="279" spans="1:38" s="26" customFormat="1" ht="15">
      <c r="A279" s="58">
        <v>54</v>
      </c>
      <c r="B279" s="58">
        <v>52</v>
      </c>
      <c r="C279" s="58" t="s">
        <v>610</v>
      </c>
      <c r="D279" s="29" t="s">
        <v>74</v>
      </c>
      <c r="E279" s="29">
        <v>275</v>
      </c>
      <c r="F279" s="27"/>
      <c r="G279" s="27"/>
      <c r="H279" s="27"/>
      <c r="I279" s="27"/>
      <c r="J279" s="27"/>
      <c r="K279" s="32">
        <f t="shared" si="24"/>
        <v>275</v>
      </c>
      <c r="L279" s="32" t="s">
        <v>1286</v>
      </c>
      <c r="M279" s="32"/>
      <c r="N279" s="32">
        <f t="shared" si="25"/>
        <v>274.97269999999997</v>
      </c>
      <c r="O279" s="32">
        <f t="shared" si="26"/>
        <v>1</v>
      </c>
      <c r="P279" s="32">
        <f t="shared" ca="1" si="27"/>
        <v>0</v>
      </c>
      <c r="Q279" s="33" t="s">
        <v>68</v>
      </c>
      <c r="R279" s="55">
        <f t="shared" si="28"/>
        <v>0</v>
      </c>
      <c r="S279" s="34">
        <f t="shared" si="29"/>
        <v>275.24769999999995</v>
      </c>
      <c r="T279" s="29">
        <v>275</v>
      </c>
      <c r="U279" s="27"/>
      <c r="V279" s="27"/>
      <c r="W279" s="27"/>
      <c r="X279" s="27"/>
      <c r="Y279" s="27"/>
      <c r="AA279" s="35">
        <v>0</v>
      </c>
      <c r="AB279" s="35">
        <v>0</v>
      </c>
      <c r="AC279" s="35">
        <v>0</v>
      </c>
      <c r="AD279" s="35">
        <v>0</v>
      </c>
      <c r="AE279" s="36">
        <v>1</v>
      </c>
      <c r="AF279" s="37">
        <v>275.24879999999996</v>
      </c>
      <c r="AG279" s="38">
        <v>275</v>
      </c>
      <c r="AH279" s="32">
        <v>550</v>
      </c>
      <c r="AI279" s="38"/>
      <c r="AJ279" s="38"/>
      <c r="AK279" s="38"/>
      <c r="AL279" s="48"/>
    </row>
    <row r="280" spans="1:38" s="26" customFormat="1" ht="15">
      <c r="A280" s="58">
        <v>55</v>
      </c>
      <c r="B280" s="58">
        <v>53</v>
      </c>
      <c r="C280" s="58" t="s">
        <v>295</v>
      </c>
      <c r="D280" s="29" t="s">
        <v>107</v>
      </c>
      <c r="E280" s="29"/>
      <c r="F280" s="27"/>
      <c r="G280" s="27"/>
      <c r="H280" s="27">
        <v>92</v>
      </c>
      <c r="I280" s="27"/>
      <c r="J280" s="27">
        <v>177</v>
      </c>
      <c r="K280" s="32">
        <f t="shared" si="24"/>
        <v>269</v>
      </c>
      <c r="L280" s="32" t="s">
        <v>1286</v>
      </c>
      <c r="M280" s="32"/>
      <c r="N280" s="32">
        <f t="shared" si="25"/>
        <v>268.9726</v>
      </c>
      <c r="O280" s="32">
        <f t="shared" si="26"/>
        <v>2</v>
      </c>
      <c r="P280" s="32">
        <f t="shared" ca="1" si="27"/>
        <v>0</v>
      </c>
      <c r="Q280" s="33" t="s">
        <v>68</v>
      </c>
      <c r="R280" s="34">
        <f t="shared" si="28"/>
        <v>0</v>
      </c>
      <c r="S280" s="34">
        <f t="shared" si="29"/>
        <v>269.15880000000004</v>
      </c>
      <c r="T280" s="27">
        <v>177</v>
      </c>
      <c r="U280" s="27">
        <v>92</v>
      </c>
      <c r="V280" s="29"/>
      <c r="W280" s="27"/>
      <c r="X280" s="27"/>
      <c r="Y280" s="27"/>
      <c r="AA280" s="35">
        <v>0</v>
      </c>
      <c r="AB280" s="35">
        <v>0</v>
      </c>
      <c r="AC280" s="35">
        <v>0</v>
      </c>
      <c r="AD280" s="35">
        <v>0</v>
      </c>
      <c r="AE280" s="36">
        <v>1</v>
      </c>
      <c r="AF280" s="37">
        <v>92.064099999999996</v>
      </c>
      <c r="AG280" s="38">
        <v>92</v>
      </c>
      <c r="AH280" s="32">
        <v>184</v>
      </c>
      <c r="AI280" s="38"/>
      <c r="AJ280" s="38"/>
      <c r="AK280" s="38"/>
      <c r="AL280" s="48"/>
    </row>
    <row r="281" spans="1:38" s="26" customFormat="1" ht="15">
      <c r="A281" s="58">
        <v>56</v>
      </c>
      <c r="B281" s="58">
        <v>54</v>
      </c>
      <c r="C281" s="58" t="s">
        <v>611</v>
      </c>
      <c r="D281" s="29" t="s">
        <v>47</v>
      </c>
      <c r="E281" s="29"/>
      <c r="F281" s="27"/>
      <c r="G281" s="27"/>
      <c r="H281" s="27">
        <v>115</v>
      </c>
      <c r="I281" s="27">
        <v>152</v>
      </c>
      <c r="J281" s="27"/>
      <c r="K281" s="32">
        <f t="shared" si="24"/>
        <v>267</v>
      </c>
      <c r="L281" s="32" t="s">
        <v>1286</v>
      </c>
      <c r="M281" s="32"/>
      <c r="N281" s="32">
        <f t="shared" si="25"/>
        <v>266.97250000000003</v>
      </c>
      <c r="O281" s="32">
        <f t="shared" si="26"/>
        <v>2</v>
      </c>
      <c r="P281" s="32">
        <f t="shared" ca="1" si="27"/>
        <v>0</v>
      </c>
      <c r="Q281" s="33" t="s">
        <v>68</v>
      </c>
      <c r="R281" s="34">
        <f t="shared" si="28"/>
        <v>0</v>
      </c>
      <c r="S281" s="34">
        <f t="shared" si="29"/>
        <v>267.13600000000002</v>
      </c>
      <c r="T281" s="27">
        <v>152</v>
      </c>
      <c r="U281" s="27">
        <v>115</v>
      </c>
      <c r="V281" s="29"/>
      <c r="W281" s="27"/>
      <c r="X281" s="27"/>
      <c r="Y281" s="27"/>
      <c r="AA281" s="35">
        <v>0</v>
      </c>
      <c r="AB281" s="35">
        <v>0</v>
      </c>
      <c r="AC281" s="35">
        <v>0</v>
      </c>
      <c r="AD281" s="35">
        <v>0</v>
      </c>
      <c r="AE281" s="36">
        <v>2</v>
      </c>
      <c r="AF281" s="37">
        <v>267.13720000000001</v>
      </c>
      <c r="AG281" s="38">
        <v>152</v>
      </c>
      <c r="AH281" s="32">
        <v>419</v>
      </c>
      <c r="AI281" s="38"/>
      <c r="AJ281" s="38"/>
      <c r="AK281" s="38"/>
      <c r="AL281" s="48"/>
    </row>
    <row r="282" spans="1:38" s="26" customFormat="1" ht="15">
      <c r="A282" s="58">
        <v>57</v>
      </c>
      <c r="B282" s="58">
        <v>55</v>
      </c>
      <c r="C282" s="58" t="s">
        <v>172</v>
      </c>
      <c r="D282" s="29" t="s">
        <v>50</v>
      </c>
      <c r="E282" s="29"/>
      <c r="F282" s="27"/>
      <c r="G282" s="27"/>
      <c r="H282" s="27"/>
      <c r="I282" s="27"/>
      <c r="J282" s="27">
        <v>239</v>
      </c>
      <c r="K282" s="32">
        <f t="shared" si="24"/>
        <v>239</v>
      </c>
      <c r="L282" s="32" t="s">
        <v>1286</v>
      </c>
      <c r="M282" s="32"/>
      <c r="N282" s="32">
        <f t="shared" si="25"/>
        <v>238.97239999999999</v>
      </c>
      <c r="O282" s="32">
        <f t="shared" si="26"/>
        <v>1</v>
      </c>
      <c r="P282" s="32" t="str">
        <f t="shared" ca="1" si="27"/>
        <v>Y</v>
      </c>
      <c r="Q282" s="33" t="s">
        <v>68</v>
      </c>
      <c r="R282" s="34">
        <f t="shared" si="28"/>
        <v>0</v>
      </c>
      <c r="S282" s="34">
        <f t="shared" si="29"/>
        <v>239.2114</v>
      </c>
      <c r="T282" s="27">
        <v>239</v>
      </c>
      <c r="U282" s="29"/>
      <c r="V282" s="27"/>
      <c r="W282" s="27"/>
      <c r="X282" s="27"/>
      <c r="Y282" s="27"/>
      <c r="AA282" s="35"/>
      <c r="AB282" s="35"/>
      <c r="AC282" s="35"/>
      <c r="AD282" s="35"/>
      <c r="AE282" s="36"/>
      <c r="AF282" s="37"/>
      <c r="AG282" s="38"/>
      <c r="AH282" s="32"/>
      <c r="AI282" s="38"/>
      <c r="AJ282" s="38"/>
      <c r="AK282" s="38"/>
      <c r="AL282" s="48"/>
    </row>
    <row r="283" spans="1:38" s="26" customFormat="1" ht="15">
      <c r="A283" s="58">
        <v>58</v>
      </c>
      <c r="B283" s="58">
        <v>56</v>
      </c>
      <c r="C283" s="58" t="s">
        <v>612</v>
      </c>
      <c r="D283" s="29" t="s">
        <v>47</v>
      </c>
      <c r="E283" s="29">
        <v>237</v>
      </c>
      <c r="F283" s="27"/>
      <c r="G283" s="27"/>
      <c r="H283" s="27"/>
      <c r="I283" s="27"/>
      <c r="J283" s="27"/>
      <c r="K283" s="32">
        <f t="shared" si="24"/>
        <v>237</v>
      </c>
      <c r="L283" s="32" t="s">
        <v>1286</v>
      </c>
      <c r="M283" s="32"/>
      <c r="N283" s="32">
        <f t="shared" si="25"/>
        <v>236.97229999999999</v>
      </c>
      <c r="O283" s="32">
        <f t="shared" si="26"/>
        <v>1</v>
      </c>
      <c r="P283" s="32">
        <f t="shared" ca="1" si="27"/>
        <v>0</v>
      </c>
      <c r="Q283" s="33" t="s">
        <v>68</v>
      </c>
      <c r="R283" s="55">
        <f t="shared" si="28"/>
        <v>0</v>
      </c>
      <c r="S283" s="34">
        <f t="shared" si="29"/>
        <v>237.20929999999998</v>
      </c>
      <c r="T283" s="29">
        <v>237</v>
      </c>
      <c r="U283" s="27"/>
      <c r="V283" s="27"/>
      <c r="W283" s="27"/>
      <c r="X283" s="27"/>
      <c r="Y283" s="27"/>
      <c r="AA283" s="35">
        <v>0</v>
      </c>
      <c r="AB283" s="35">
        <v>0</v>
      </c>
      <c r="AC283" s="35">
        <v>0</v>
      </c>
      <c r="AD283" s="35">
        <v>0</v>
      </c>
      <c r="AE283" s="36">
        <v>1</v>
      </c>
      <c r="AF283" s="37">
        <v>237.2106</v>
      </c>
      <c r="AG283" s="38">
        <v>237</v>
      </c>
      <c r="AH283" s="32">
        <v>474</v>
      </c>
      <c r="AI283" s="38"/>
      <c r="AJ283" s="38"/>
      <c r="AK283" s="38"/>
      <c r="AL283" s="48"/>
    </row>
    <row r="284" spans="1:38" s="26" customFormat="1" ht="15">
      <c r="A284" s="58">
        <v>59</v>
      </c>
      <c r="B284" s="58">
        <v>57</v>
      </c>
      <c r="C284" s="58" t="s">
        <v>184</v>
      </c>
      <c r="D284" s="29" t="s">
        <v>19</v>
      </c>
      <c r="E284" s="29"/>
      <c r="F284" s="27"/>
      <c r="G284" s="27"/>
      <c r="H284" s="27"/>
      <c r="I284" s="27"/>
      <c r="J284" s="27">
        <v>231</v>
      </c>
      <c r="K284" s="32">
        <f t="shared" si="24"/>
        <v>231</v>
      </c>
      <c r="L284" s="32" t="s">
        <v>1286</v>
      </c>
      <c r="M284" s="32"/>
      <c r="N284" s="32">
        <f t="shared" si="25"/>
        <v>230.97219999999999</v>
      </c>
      <c r="O284" s="32">
        <f t="shared" si="26"/>
        <v>1</v>
      </c>
      <c r="P284" s="32" t="str">
        <f t="shared" ca="1" si="27"/>
        <v>Y</v>
      </c>
      <c r="Q284" s="33" t="s">
        <v>68</v>
      </c>
      <c r="R284" s="34">
        <f t="shared" si="28"/>
        <v>0</v>
      </c>
      <c r="S284" s="34">
        <f t="shared" si="29"/>
        <v>231.20319999999998</v>
      </c>
      <c r="T284" s="27">
        <v>231</v>
      </c>
      <c r="U284" s="29"/>
      <c r="V284" s="27"/>
      <c r="W284" s="27"/>
      <c r="X284" s="27"/>
      <c r="Y284" s="27"/>
      <c r="AA284" s="35"/>
      <c r="AB284" s="35"/>
      <c r="AC284" s="35"/>
      <c r="AD284" s="35"/>
      <c r="AE284" s="36"/>
      <c r="AF284" s="37"/>
      <c r="AG284" s="38"/>
      <c r="AH284" s="32"/>
      <c r="AI284" s="38"/>
      <c r="AJ284" s="38"/>
      <c r="AK284" s="38"/>
      <c r="AL284" s="48"/>
    </row>
    <row r="285" spans="1:38" s="26" customFormat="1" ht="15">
      <c r="A285" s="58">
        <v>60</v>
      </c>
      <c r="B285" s="58">
        <v>58</v>
      </c>
      <c r="C285" s="58" t="s">
        <v>613</v>
      </c>
      <c r="D285" s="29" t="s">
        <v>43</v>
      </c>
      <c r="E285" s="29"/>
      <c r="F285" s="27"/>
      <c r="G285" s="27">
        <v>125</v>
      </c>
      <c r="H285" s="27">
        <v>84</v>
      </c>
      <c r="I285" s="27"/>
      <c r="J285" s="27"/>
      <c r="K285" s="32">
        <f t="shared" si="24"/>
        <v>209</v>
      </c>
      <c r="L285" s="32" t="s">
        <v>1286</v>
      </c>
      <c r="M285" s="32"/>
      <c r="N285" s="32">
        <f t="shared" si="25"/>
        <v>208.97210000000001</v>
      </c>
      <c r="O285" s="32">
        <f t="shared" si="26"/>
        <v>2</v>
      </c>
      <c r="P285" s="32">
        <f t="shared" ca="1" si="27"/>
        <v>0</v>
      </c>
      <c r="Q285" s="33" t="s">
        <v>68</v>
      </c>
      <c r="R285" s="34">
        <f t="shared" si="28"/>
        <v>0</v>
      </c>
      <c r="S285" s="34">
        <f t="shared" si="29"/>
        <v>209.10550000000001</v>
      </c>
      <c r="T285" s="27">
        <v>125</v>
      </c>
      <c r="U285" s="27">
        <v>84</v>
      </c>
      <c r="V285" s="29"/>
      <c r="W285" s="27"/>
      <c r="X285" s="27"/>
      <c r="Y285" s="27"/>
      <c r="AA285" s="35">
        <v>0</v>
      </c>
      <c r="AB285" s="35">
        <v>0</v>
      </c>
      <c r="AC285" s="35">
        <v>0</v>
      </c>
      <c r="AD285" s="35">
        <v>0</v>
      </c>
      <c r="AE285" s="36">
        <v>2</v>
      </c>
      <c r="AF285" s="37">
        <v>209.10679999999999</v>
      </c>
      <c r="AG285" s="38">
        <v>125</v>
      </c>
      <c r="AH285" s="32">
        <v>334</v>
      </c>
      <c r="AI285" s="38"/>
      <c r="AJ285" s="38"/>
      <c r="AK285" s="38"/>
      <c r="AL285" s="48"/>
    </row>
    <row r="286" spans="1:38" s="26" customFormat="1" ht="15">
      <c r="A286" s="58">
        <v>61</v>
      </c>
      <c r="B286" s="58">
        <v>59</v>
      </c>
      <c r="C286" s="58" t="s">
        <v>614</v>
      </c>
      <c r="D286" s="29" t="s">
        <v>122</v>
      </c>
      <c r="E286" s="29">
        <v>205</v>
      </c>
      <c r="F286" s="27"/>
      <c r="G286" s="27"/>
      <c r="H286" s="27"/>
      <c r="I286" s="27"/>
      <c r="J286" s="27"/>
      <c r="K286" s="32">
        <f t="shared" si="24"/>
        <v>205</v>
      </c>
      <c r="L286" s="32" t="s">
        <v>1286</v>
      </c>
      <c r="M286" s="32"/>
      <c r="N286" s="32">
        <f t="shared" si="25"/>
        <v>204.97200000000001</v>
      </c>
      <c r="O286" s="32">
        <f t="shared" si="26"/>
        <v>1</v>
      </c>
      <c r="P286" s="32">
        <f t="shared" ca="1" si="27"/>
        <v>0</v>
      </c>
      <c r="Q286" s="33" t="s">
        <v>68</v>
      </c>
      <c r="R286" s="55">
        <f t="shared" si="28"/>
        <v>0</v>
      </c>
      <c r="S286" s="34">
        <f t="shared" si="29"/>
        <v>205.17700000000002</v>
      </c>
      <c r="T286" s="29">
        <v>205</v>
      </c>
      <c r="U286" s="27"/>
      <c r="V286" s="27"/>
      <c r="W286" s="27"/>
      <c r="X286" s="27"/>
      <c r="Y286" s="27"/>
      <c r="AA286" s="35">
        <v>0</v>
      </c>
      <c r="AB286" s="35">
        <v>0</v>
      </c>
      <c r="AC286" s="35">
        <v>0</v>
      </c>
      <c r="AD286" s="35">
        <v>0</v>
      </c>
      <c r="AE286" s="36">
        <v>1</v>
      </c>
      <c r="AF286" s="37">
        <v>205.17830000000001</v>
      </c>
      <c r="AG286" s="38">
        <v>205</v>
      </c>
      <c r="AH286" s="32">
        <v>410</v>
      </c>
      <c r="AI286" s="38"/>
      <c r="AJ286" s="38"/>
      <c r="AK286" s="38"/>
      <c r="AL286" s="48"/>
    </row>
    <row r="287" spans="1:38" s="26" customFormat="1" ht="15">
      <c r="A287" s="58">
        <v>62</v>
      </c>
      <c r="B287" s="58">
        <v>60</v>
      </c>
      <c r="C287" s="58" t="s">
        <v>258</v>
      </c>
      <c r="D287" s="29" t="s">
        <v>122</v>
      </c>
      <c r="E287" s="29"/>
      <c r="F287" s="27"/>
      <c r="G287" s="27"/>
      <c r="H287" s="27"/>
      <c r="I287" s="27"/>
      <c r="J287" s="27">
        <v>192</v>
      </c>
      <c r="K287" s="32">
        <f t="shared" si="24"/>
        <v>192</v>
      </c>
      <c r="L287" s="32" t="s">
        <v>1286</v>
      </c>
      <c r="M287" s="32"/>
      <c r="N287" s="32">
        <f t="shared" si="25"/>
        <v>191.97190000000001</v>
      </c>
      <c r="O287" s="32">
        <f t="shared" si="26"/>
        <v>1</v>
      </c>
      <c r="P287" s="32" t="str">
        <f t="shared" ca="1" si="27"/>
        <v>Y</v>
      </c>
      <c r="Q287" s="33" t="s">
        <v>68</v>
      </c>
      <c r="R287" s="34">
        <f t="shared" si="28"/>
        <v>0</v>
      </c>
      <c r="S287" s="34">
        <f t="shared" si="29"/>
        <v>192.16390000000001</v>
      </c>
      <c r="T287" s="27">
        <v>192</v>
      </c>
      <c r="U287" s="29"/>
      <c r="V287" s="27"/>
      <c r="W287" s="27"/>
      <c r="X287" s="27"/>
      <c r="Y287" s="27"/>
      <c r="AA287" s="35"/>
      <c r="AB287" s="35"/>
      <c r="AC287" s="35"/>
      <c r="AD287" s="35"/>
      <c r="AE287" s="36"/>
      <c r="AF287" s="37"/>
      <c r="AG287" s="38"/>
      <c r="AH287" s="32"/>
      <c r="AI287" s="38"/>
      <c r="AJ287" s="38"/>
      <c r="AK287" s="38"/>
      <c r="AL287" s="48"/>
    </row>
    <row r="288" spans="1:38" s="26" customFormat="1" ht="15">
      <c r="A288" s="58">
        <v>63</v>
      </c>
      <c r="B288" s="58" t="s">
        <v>223</v>
      </c>
      <c r="C288" s="58" t="s">
        <v>615</v>
      </c>
      <c r="D288" s="29" t="s">
        <v>90</v>
      </c>
      <c r="E288" s="29">
        <v>89</v>
      </c>
      <c r="F288" s="27">
        <v>100</v>
      </c>
      <c r="G288" s="27"/>
      <c r="H288" s="27"/>
      <c r="I288" s="27"/>
      <c r="J288" s="27"/>
      <c r="K288" s="32">
        <f t="shared" si="24"/>
        <v>189</v>
      </c>
      <c r="L288" s="32" t="s">
        <v>1287</v>
      </c>
      <c r="M288" s="32"/>
      <c r="N288" s="32">
        <f t="shared" si="25"/>
        <v>188.9718</v>
      </c>
      <c r="O288" s="32">
        <f t="shared" si="26"/>
        <v>2</v>
      </c>
      <c r="P288" s="32">
        <f t="shared" ca="1" si="27"/>
        <v>0</v>
      </c>
      <c r="Q288" s="33" t="s">
        <v>68</v>
      </c>
      <c r="R288" s="55">
        <f t="shared" si="28"/>
        <v>0</v>
      </c>
      <c r="S288" s="34">
        <f t="shared" si="29"/>
        <v>189.08070000000001</v>
      </c>
      <c r="T288" s="27">
        <v>100</v>
      </c>
      <c r="U288" s="29">
        <v>89</v>
      </c>
      <c r="V288" s="27"/>
      <c r="W288" s="27"/>
      <c r="X288" s="27"/>
      <c r="Y288" s="27"/>
      <c r="AA288" s="35">
        <v>0</v>
      </c>
      <c r="AB288" s="35">
        <v>0</v>
      </c>
      <c r="AC288" s="35">
        <v>0</v>
      </c>
      <c r="AD288" s="35">
        <v>0</v>
      </c>
      <c r="AE288" s="36">
        <v>2</v>
      </c>
      <c r="AF288" s="37">
        <v>189.0821</v>
      </c>
      <c r="AG288" s="38">
        <v>100</v>
      </c>
      <c r="AH288" s="32">
        <v>0</v>
      </c>
      <c r="AI288" s="38"/>
      <c r="AJ288" s="38"/>
      <c r="AK288" s="38"/>
      <c r="AL288" s="48"/>
    </row>
    <row r="289" spans="1:38" s="26" customFormat="1" ht="15">
      <c r="A289" s="58">
        <v>64</v>
      </c>
      <c r="B289" s="58">
        <v>61</v>
      </c>
      <c r="C289" s="58" t="s">
        <v>616</v>
      </c>
      <c r="D289" s="29" t="s">
        <v>40</v>
      </c>
      <c r="E289" s="29"/>
      <c r="F289" s="27">
        <v>76</v>
      </c>
      <c r="G289" s="27">
        <v>108</v>
      </c>
      <c r="H289" s="27"/>
      <c r="I289" s="27"/>
      <c r="J289" s="27"/>
      <c r="K289" s="32">
        <f t="shared" si="24"/>
        <v>184</v>
      </c>
      <c r="L289" s="32" t="s">
        <v>1286</v>
      </c>
      <c r="M289" s="32"/>
      <c r="N289" s="32">
        <f t="shared" si="25"/>
        <v>183.9717</v>
      </c>
      <c r="O289" s="32">
        <f t="shared" si="26"/>
        <v>2</v>
      </c>
      <c r="P289" s="32">
        <f t="shared" ca="1" si="27"/>
        <v>0</v>
      </c>
      <c r="Q289" s="33" t="s">
        <v>68</v>
      </c>
      <c r="R289" s="34">
        <f t="shared" si="28"/>
        <v>0</v>
      </c>
      <c r="S289" s="34">
        <f t="shared" si="29"/>
        <v>184.0873</v>
      </c>
      <c r="T289" s="27">
        <v>108</v>
      </c>
      <c r="U289" s="27">
        <v>76</v>
      </c>
      <c r="V289" s="29"/>
      <c r="W289" s="27"/>
      <c r="X289" s="27"/>
      <c r="Y289" s="27"/>
      <c r="AA289" s="35">
        <v>0</v>
      </c>
      <c r="AB289" s="35">
        <v>0</v>
      </c>
      <c r="AC289" s="35">
        <v>0</v>
      </c>
      <c r="AD289" s="35">
        <v>0</v>
      </c>
      <c r="AE289" s="36">
        <v>2</v>
      </c>
      <c r="AF289" s="37">
        <v>184.08869999999999</v>
      </c>
      <c r="AG289" s="38">
        <v>108</v>
      </c>
      <c r="AH289" s="32">
        <v>292</v>
      </c>
      <c r="AI289" s="38"/>
      <c r="AJ289" s="38"/>
      <c r="AK289" s="38"/>
      <c r="AL289" s="48"/>
    </row>
    <row r="290" spans="1:38" s="26" customFormat="1" ht="15">
      <c r="A290" s="58">
        <v>65</v>
      </c>
      <c r="B290" s="58">
        <v>62</v>
      </c>
      <c r="C290" s="58" t="s">
        <v>617</v>
      </c>
      <c r="D290" s="29" t="s">
        <v>146</v>
      </c>
      <c r="E290" s="29"/>
      <c r="F290" s="27">
        <v>172</v>
      </c>
      <c r="G290" s="27"/>
      <c r="H290" s="27"/>
      <c r="I290" s="27"/>
      <c r="J290" s="27"/>
      <c r="K290" s="32">
        <f t="shared" ref="K290:K297" si="30">IFERROR(LARGE(E290:J290,1),0)+IF($D$5&gt;=2,IFERROR(LARGE(E290:J290,2),0),0)+IF($D$5&gt;=3,IFERROR(LARGE(E290:J290,3),0),0)+IF($D$5&gt;=4,IFERROR(LARGE(E290:J290,4),0),0)+IF($D$5&gt;=5,IFERROR(LARGE(E290:J290,5),0),0)+IF($D$5&gt;=6,IFERROR(LARGE(E290:J290,6),0),0)</f>
        <v>172</v>
      </c>
      <c r="L290" s="32" t="s">
        <v>1286</v>
      </c>
      <c r="M290" s="32"/>
      <c r="N290" s="32">
        <f t="shared" ref="N290:N297" si="31">K290-(ROW(K290)-ROW(K$6))/10000</f>
        <v>171.9716</v>
      </c>
      <c r="O290" s="32">
        <f t="shared" ref="O290:O297" si="32">COUNT(E290:J290)</f>
        <v>1</v>
      </c>
      <c r="P290" s="32">
        <f t="shared" ref="P290:P297" ca="1" si="33">IF(AND(O290=1,OFFSET(D290,0,P$3)&gt;0),"Y",0)</f>
        <v>0</v>
      </c>
      <c r="Q290" s="33" t="s">
        <v>68</v>
      </c>
      <c r="R290" s="34">
        <f t="shared" ref="R290:R297" si="34">1-(Q290=Q289)</f>
        <v>0</v>
      </c>
      <c r="S290" s="34">
        <f t="shared" ref="S290:S297" si="35">N290+T290/1000+U290/10000+V290/100000+W290/1000000+X290/10000000+Y290/100000000</f>
        <v>172.14359999999999</v>
      </c>
      <c r="T290" s="27">
        <v>172</v>
      </c>
      <c r="U290" s="29"/>
      <c r="V290" s="27"/>
      <c r="W290" s="27"/>
      <c r="X290" s="27"/>
      <c r="Y290" s="27"/>
      <c r="AA290" s="35">
        <v>0</v>
      </c>
      <c r="AB290" s="35">
        <v>0</v>
      </c>
      <c r="AC290" s="35">
        <v>0</v>
      </c>
      <c r="AD290" s="35">
        <v>0</v>
      </c>
      <c r="AE290" s="36">
        <v>1</v>
      </c>
      <c r="AF290" s="37">
        <v>172.14490000000001</v>
      </c>
      <c r="AG290" s="38">
        <v>172</v>
      </c>
      <c r="AH290" s="32">
        <v>344</v>
      </c>
      <c r="AI290" s="38"/>
      <c r="AJ290" s="38"/>
      <c r="AK290" s="38"/>
      <c r="AL290" s="48"/>
    </row>
    <row r="291" spans="1:38" s="26" customFormat="1" ht="15">
      <c r="A291" s="58">
        <v>66</v>
      </c>
      <c r="B291" s="58" t="s">
        <v>223</v>
      </c>
      <c r="C291" s="58" t="s">
        <v>618</v>
      </c>
      <c r="D291" s="29" t="s">
        <v>90</v>
      </c>
      <c r="E291" s="29"/>
      <c r="F291" s="27">
        <v>63</v>
      </c>
      <c r="G291" s="27"/>
      <c r="H291" s="27"/>
      <c r="I291" s="27">
        <v>101</v>
      </c>
      <c r="J291" s="27"/>
      <c r="K291" s="32">
        <f t="shared" si="30"/>
        <v>164</v>
      </c>
      <c r="L291" s="32" t="s">
        <v>1287</v>
      </c>
      <c r="M291" s="32"/>
      <c r="N291" s="32">
        <f t="shared" si="31"/>
        <v>163.97149999999999</v>
      </c>
      <c r="O291" s="32">
        <f t="shared" si="32"/>
        <v>2</v>
      </c>
      <c r="P291" s="32">
        <f t="shared" ca="1" si="33"/>
        <v>0</v>
      </c>
      <c r="Q291" s="33" t="s">
        <v>68</v>
      </c>
      <c r="R291" s="34">
        <f t="shared" si="34"/>
        <v>0</v>
      </c>
      <c r="S291" s="34">
        <f t="shared" si="35"/>
        <v>164.0788</v>
      </c>
      <c r="T291" s="27">
        <v>101</v>
      </c>
      <c r="U291" s="27">
        <v>63</v>
      </c>
      <c r="V291" s="29"/>
      <c r="W291" s="27"/>
      <c r="X291" s="27"/>
      <c r="Y291" s="27"/>
      <c r="AA291" s="35">
        <v>0</v>
      </c>
      <c r="AB291" s="35">
        <v>0</v>
      </c>
      <c r="AC291" s="35">
        <v>0</v>
      </c>
      <c r="AD291" s="35">
        <v>0</v>
      </c>
      <c r="AE291" s="36">
        <v>2</v>
      </c>
      <c r="AF291" s="37">
        <v>164.08010000000002</v>
      </c>
      <c r="AG291" s="38">
        <v>101</v>
      </c>
      <c r="AH291" s="32">
        <v>0</v>
      </c>
      <c r="AI291" s="38"/>
      <c r="AJ291" s="38"/>
      <c r="AK291" s="38"/>
      <c r="AL291" s="48"/>
    </row>
    <row r="292" spans="1:38" s="26" customFormat="1" ht="15">
      <c r="A292" s="58">
        <v>67</v>
      </c>
      <c r="B292" s="58">
        <v>63</v>
      </c>
      <c r="C292" s="58" t="s">
        <v>619</v>
      </c>
      <c r="D292" s="29" t="s">
        <v>74</v>
      </c>
      <c r="E292" s="29"/>
      <c r="F292" s="27"/>
      <c r="G292" s="27"/>
      <c r="H292" s="27">
        <v>150</v>
      </c>
      <c r="I292" s="27"/>
      <c r="J292" s="27"/>
      <c r="K292" s="32">
        <f t="shared" si="30"/>
        <v>150</v>
      </c>
      <c r="L292" s="32" t="s">
        <v>1286</v>
      </c>
      <c r="M292" s="32"/>
      <c r="N292" s="32">
        <f t="shared" si="31"/>
        <v>149.97139999999999</v>
      </c>
      <c r="O292" s="32">
        <f t="shared" si="32"/>
        <v>1</v>
      </c>
      <c r="P292" s="32">
        <f t="shared" ca="1" si="33"/>
        <v>0</v>
      </c>
      <c r="Q292" s="33" t="s">
        <v>68</v>
      </c>
      <c r="R292" s="34">
        <f t="shared" si="34"/>
        <v>0</v>
      </c>
      <c r="S292" s="34">
        <f t="shared" si="35"/>
        <v>150.12139999999999</v>
      </c>
      <c r="T292" s="27">
        <v>150</v>
      </c>
      <c r="U292" s="29"/>
      <c r="V292" s="27"/>
      <c r="W292" s="27"/>
      <c r="X292" s="27"/>
      <c r="Y292" s="27"/>
      <c r="AA292" s="35">
        <v>0</v>
      </c>
      <c r="AB292" s="35">
        <v>0</v>
      </c>
      <c r="AC292" s="35">
        <v>0</v>
      </c>
      <c r="AD292" s="35">
        <v>0</v>
      </c>
      <c r="AE292" s="36">
        <v>1</v>
      </c>
      <c r="AF292" s="37">
        <v>150.12270000000001</v>
      </c>
      <c r="AG292" s="38">
        <v>150</v>
      </c>
      <c r="AH292" s="32">
        <v>300</v>
      </c>
      <c r="AI292" s="38"/>
      <c r="AJ292" s="38"/>
      <c r="AK292" s="38"/>
      <c r="AL292" s="48"/>
    </row>
    <row r="293" spans="1:38" s="26" customFormat="1" ht="15">
      <c r="A293" s="58">
        <v>68</v>
      </c>
      <c r="B293" s="58">
        <v>64</v>
      </c>
      <c r="C293" s="58" t="s">
        <v>620</v>
      </c>
      <c r="D293" s="29" t="s">
        <v>107</v>
      </c>
      <c r="E293" s="29"/>
      <c r="F293" s="27"/>
      <c r="G293" s="27"/>
      <c r="H293" s="27">
        <v>49</v>
      </c>
      <c r="I293" s="27">
        <v>99</v>
      </c>
      <c r="J293" s="27"/>
      <c r="K293" s="32">
        <f t="shared" si="30"/>
        <v>148</v>
      </c>
      <c r="L293" s="32" t="s">
        <v>1286</v>
      </c>
      <c r="M293" s="32"/>
      <c r="N293" s="32">
        <f t="shared" si="31"/>
        <v>147.97130000000001</v>
      </c>
      <c r="O293" s="32">
        <f t="shared" si="32"/>
        <v>2</v>
      </c>
      <c r="P293" s="32">
        <f t="shared" ca="1" si="33"/>
        <v>0</v>
      </c>
      <c r="Q293" s="33" t="s">
        <v>68</v>
      </c>
      <c r="R293" s="34">
        <f t="shared" si="34"/>
        <v>0</v>
      </c>
      <c r="S293" s="34">
        <f t="shared" si="35"/>
        <v>148.0752</v>
      </c>
      <c r="T293" s="27">
        <v>99</v>
      </c>
      <c r="U293" s="27">
        <v>49</v>
      </c>
      <c r="V293" s="29"/>
      <c r="W293" s="27"/>
      <c r="X293" s="27"/>
      <c r="Y293" s="27"/>
      <c r="AA293" s="35">
        <v>0</v>
      </c>
      <c r="AB293" s="35">
        <v>0</v>
      </c>
      <c r="AC293" s="35">
        <v>0</v>
      </c>
      <c r="AD293" s="35">
        <v>0</v>
      </c>
      <c r="AE293" s="36">
        <v>2</v>
      </c>
      <c r="AF293" s="37">
        <v>148.07649999999998</v>
      </c>
      <c r="AG293" s="38">
        <v>99</v>
      </c>
      <c r="AH293" s="32">
        <v>247</v>
      </c>
      <c r="AI293" s="38"/>
      <c r="AJ293" s="38"/>
      <c r="AK293" s="38"/>
      <c r="AL293" s="48"/>
    </row>
    <row r="294" spans="1:38" s="26" customFormat="1" ht="15">
      <c r="A294" s="58">
        <v>69</v>
      </c>
      <c r="B294" s="58">
        <v>65</v>
      </c>
      <c r="C294" s="58" t="s">
        <v>621</v>
      </c>
      <c r="D294" s="29" t="s">
        <v>65</v>
      </c>
      <c r="E294" s="29"/>
      <c r="F294" s="27"/>
      <c r="G294" s="27"/>
      <c r="H294" s="27"/>
      <c r="I294" s="27">
        <v>141</v>
      </c>
      <c r="J294" s="27"/>
      <c r="K294" s="32">
        <f t="shared" si="30"/>
        <v>141</v>
      </c>
      <c r="L294" s="32" t="s">
        <v>1286</v>
      </c>
      <c r="M294" s="32"/>
      <c r="N294" s="32">
        <f t="shared" si="31"/>
        <v>140.97120000000001</v>
      </c>
      <c r="O294" s="32">
        <f t="shared" si="32"/>
        <v>1</v>
      </c>
      <c r="P294" s="32">
        <f t="shared" ca="1" si="33"/>
        <v>0</v>
      </c>
      <c r="Q294" s="33" t="s">
        <v>68</v>
      </c>
      <c r="R294" s="34">
        <f t="shared" si="34"/>
        <v>0</v>
      </c>
      <c r="S294" s="34">
        <f t="shared" si="35"/>
        <v>141.1122</v>
      </c>
      <c r="T294" s="27">
        <v>141</v>
      </c>
      <c r="U294" s="29"/>
      <c r="V294" s="27"/>
      <c r="W294" s="27"/>
      <c r="X294" s="27"/>
      <c r="Y294" s="27"/>
      <c r="AA294" s="35">
        <v>0</v>
      </c>
      <c r="AB294" s="35">
        <v>0</v>
      </c>
      <c r="AC294" s="35">
        <v>0</v>
      </c>
      <c r="AD294" s="35">
        <v>0</v>
      </c>
      <c r="AE294" s="36">
        <v>1</v>
      </c>
      <c r="AF294" s="37">
        <v>141.11339999999998</v>
      </c>
      <c r="AG294" s="38">
        <v>141</v>
      </c>
      <c r="AH294" s="32">
        <v>282</v>
      </c>
      <c r="AI294" s="38"/>
      <c r="AJ294" s="38"/>
      <c r="AK294" s="38"/>
      <c r="AL294" s="48"/>
    </row>
    <row r="295" spans="1:38" s="26" customFormat="1" ht="15">
      <c r="A295" s="58">
        <v>70</v>
      </c>
      <c r="B295" s="58">
        <v>66</v>
      </c>
      <c r="C295" s="58" t="s">
        <v>383</v>
      </c>
      <c r="D295" s="29" t="s">
        <v>50</v>
      </c>
      <c r="E295" s="29"/>
      <c r="F295" s="27"/>
      <c r="G295" s="27"/>
      <c r="H295" s="27"/>
      <c r="I295" s="27"/>
      <c r="J295" s="27">
        <v>141</v>
      </c>
      <c r="K295" s="32">
        <f t="shared" si="30"/>
        <v>141</v>
      </c>
      <c r="L295" s="32" t="s">
        <v>1286</v>
      </c>
      <c r="M295" s="32"/>
      <c r="N295" s="32">
        <f t="shared" si="31"/>
        <v>140.97110000000001</v>
      </c>
      <c r="O295" s="32">
        <f t="shared" si="32"/>
        <v>1</v>
      </c>
      <c r="P295" s="32" t="str">
        <f t="shared" ca="1" si="33"/>
        <v>Y</v>
      </c>
      <c r="Q295" s="33" t="s">
        <v>68</v>
      </c>
      <c r="R295" s="34">
        <f t="shared" si="34"/>
        <v>0</v>
      </c>
      <c r="S295" s="34">
        <f t="shared" si="35"/>
        <v>141.1121</v>
      </c>
      <c r="T295" s="27">
        <v>141</v>
      </c>
      <c r="U295" s="29"/>
      <c r="V295" s="27"/>
      <c r="W295" s="27"/>
      <c r="X295" s="27"/>
      <c r="Y295" s="27"/>
      <c r="AA295" s="35"/>
      <c r="AB295" s="35"/>
      <c r="AC295" s="35"/>
      <c r="AD295" s="35"/>
      <c r="AE295" s="36"/>
      <c r="AF295" s="37"/>
      <c r="AG295" s="38"/>
      <c r="AH295" s="32"/>
      <c r="AI295" s="38"/>
      <c r="AJ295" s="38"/>
      <c r="AK295" s="38"/>
      <c r="AL295" s="48"/>
    </row>
    <row r="296" spans="1:38" s="26" customFormat="1" ht="15">
      <c r="A296" s="58">
        <v>71</v>
      </c>
      <c r="B296" s="58">
        <v>67</v>
      </c>
      <c r="C296" s="58" t="s">
        <v>622</v>
      </c>
      <c r="D296" s="29" t="s">
        <v>28</v>
      </c>
      <c r="E296" s="29"/>
      <c r="F296" s="27"/>
      <c r="G296" s="27"/>
      <c r="H296" s="27"/>
      <c r="I296" s="27">
        <v>134</v>
      </c>
      <c r="J296" s="27"/>
      <c r="K296" s="32">
        <f t="shared" si="30"/>
        <v>134</v>
      </c>
      <c r="L296" s="32" t="s">
        <v>1286</v>
      </c>
      <c r="M296" s="32"/>
      <c r="N296" s="32">
        <f t="shared" si="31"/>
        <v>133.971</v>
      </c>
      <c r="O296" s="32">
        <f t="shared" si="32"/>
        <v>1</v>
      </c>
      <c r="P296" s="32">
        <f t="shared" ca="1" si="33"/>
        <v>0</v>
      </c>
      <c r="Q296" s="33" t="s">
        <v>68</v>
      </c>
      <c r="R296" s="34">
        <f t="shared" si="34"/>
        <v>0</v>
      </c>
      <c r="S296" s="34">
        <f t="shared" si="35"/>
        <v>134.10499999999999</v>
      </c>
      <c r="T296" s="27">
        <v>134</v>
      </c>
      <c r="U296" s="29"/>
      <c r="V296" s="27"/>
      <c r="W296" s="27"/>
      <c r="X296" s="27"/>
      <c r="Y296" s="27"/>
      <c r="AA296" s="35">
        <v>0</v>
      </c>
      <c r="AB296" s="35">
        <v>0</v>
      </c>
      <c r="AC296" s="35">
        <v>0</v>
      </c>
      <c r="AD296" s="35">
        <v>0</v>
      </c>
      <c r="AE296" s="36">
        <v>1</v>
      </c>
      <c r="AF296" s="37">
        <v>134.10629999999998</v>
      </c>
      <c r="AG296" s="38">
        <v>134</v>
      </c>
      <c r="AH296" s="32">
        <v>268</v>
      </c>
      <c r="AI296" s="38"/>
      <c r="AJ296" s="38"/>
      <c r="AK296" s="38"/>
      <c r="AL296" s="48"/>
    </row>
    <row r="297" spans="1:38" s="26" customFormat="1" ht="15">
      <c r="A297" s="58">
        <v>72</v>
      </c>
      <c r="B297" s="58">
        <v>68</v>
      </c>
      <c r="C297" s="58" t="s">
        <v>623</v>
      </c>
      <c r="D297" s="29" t="s">
        <v>77</v>
      </c>
      <c r="E297" s="29"/>
      <c r="F297" s="27"/>
      <c r="G297" s="27"/>
      <c r="H297" s="27">
        <v>58</v>
      </c>
      <c r="I297" s="27"/>
      <c r="J297" s="27"/>
      <c r="K297" s="32">
        <f t="shared" si="30"/>
        <v>58</v>
      </c>
      <c r="L297" s="32" t="s">
        <v>1286</v>
      </c>
      <c r="M297" s="32"/>
      <c r="N297" s="32">
        <f t="shared" si="31"/>
        <v>57.9709</v>
      </c>
      <c r="O297" s="32">
        <f t="shared" si="32"/>
        <v>1</v>
      </c>
      <c r="P297" s="32">
        <f t="shared" ca="1" si="33"/>
        <v>0</v>
      </c>
      <c r="Q297" s="33" t="s">
        <v>68</v>
      </c>
      <c r="R297" s="34">
        <f t="shared" si="34"/>
        <v>0</v>
      </c>
      <c r="S297" s="34">
        <f t="shared" si="35"/>
        <v>58.0289</v>
      </c>
      <c r="T297" s="27">
        <v>58</v>
      </c>
      <c r="U297" s="29"/>
      <c r="V297" s="27"/>
      <c r="W297" s="27"/>
      <c r="X297" s="27"/>
      <c r="Y297" s="27"/>
      <c r="AA297" s="35">
        <v>0</v>
      </c>
      <c r="AB297" s="35">
        <v>0</v>
      </c>
      <c r="AC297" s="35">
        <v>0</v>
      </c>
      <c r="AD297" s="35">
        <v>0</v>
      </c>
      <c r="AE297" s="36">
        <v>1</v>
      </c>
      <c r="AF297" s="37">
        <v>58.03</v>
      </c>
      <c r="AG297" s="38">
        <v>58</v>
      </c>
      <c r="AH297" s="32">
        <v>116</v>
      </c>
      <c r="AI297" s="38"/>
      <c r="AJ297" s="38"/>
      <c r="AK297" s="38"/>
      <c r="AL297" s="48"/>
    </row>
    <row r="298" spans="1:38" ht="5.0999999999999996" customHeight="1">
      <c r="A298" s="58"/>
      <c r="B298" s="1"/>
      <c r="C298" s="58"/>
      <c r="D298" s="29"/>
      <c r="E298" s="29"/>
      <c r="F298" s="27"/>
      <c r="G298" s="27"/>
      <c r="H298" s="27"/>
      <c r="I298" s="27"/>
      <c r="J298" s="27"/>
      <c r="K298" s="32"/>
      <c r="L298" s="27"/>
      <c r="M298" s="27"/>
      <c r="N298" s="32"/>
      <c r="O298" s="27"/>
      <c r="P298" s="27"/>
      <c r="R298" s="59"/>
      <c r="S298" s="34"/>
      <c r="T298" s="27"/>
      <c r="U298" s="27"/>
      <c r="V298" s="27"/>
      <c r="W298" s="27"/>
      <c r="X298" s="27"/>
      <c r="Y298" s="27"/>
      <c r="AE298" s="60"/>
      <c r="AF298" s="60"/>
      <c r="AG298" s="26"/>
      <c r="AH298" s="26"/>
      <c r="AI298" s="38"/>
      <c r="AJ298" s="38"/>
      <c r="AK298" s="38"/>
      <c r="AL298" s="30"/>
    </row>
    <row r="299" spans="1:38" ht="15">
      <c r="A299" s="57"/>
      <c r="B299" s="57"/>
      <c r="D299" s="27"/>
      <c r="E299" s="27"/>
      <c r="F299" s="27"/>
      <c r="G299" s="27"/>
      <c r="H299" s="27"/>
      <c r="I299" s="27"/>
      <c r="J299" s="27"/>
      <c r="K299" s="32"/>
      <c r="L299" s="27"/>
      <c r="M299" s="27"/>
      <c r="N299" s="32"/>
      <c r="O299" s="27"/>
      <c r="P299" s="27"/>
      <c r="R299" s="59"/>
      <c r="S299" s="34"/>
      <c r="T299" s="29"/>
      <c r="U299" s="27"/>
      <c r="V299" s="27"/>
      <c r="W299" s="27"/>
      <c r="X299" s="27"/>
      <c r="Y299" s="27"/>
      <c r="AE299" s="60"/>
      <c r="AF299" s="60"/>
      <c r="AG299" s="26"/>
      <c r="AH299" s="26"/>
      <c r="AI299" s="38"/>
      <c r="AJ299" s="38"/>
      <c r="AK299" s="38"/>
      <c r="AL299" s="30"/>
    </row>
    <row r="300" spans="1:38" ht="15">
      <c r="A300" s="57"/>
      <c r="B300" s="57"/>
      <c r="C300" s="57" t="s">
        <v>85</v>
      </c>
      <c r="D300" s="27"/>
      <c r="E300" s="27"/>
      <c r="F300" s="27"/>
      <c r="G300" s="27"/>
      <c r="H300" s="27"/>
      <c r="I300" s="27"/>
      <c r="J300" s="27"/>
      <c r="K300" s="32"/>
      <c r="L300" s="27"/>
      <c r="M300" s="27"/>
      <c r="N300" s="32"/>
      <c r="O300" s="27"/>
      <c r="P300" s="27"/>
      <c r="Q300" s="50" t="str">
        <f>C300</f>
        <v>M55</v>
      </c>
      <c r="R300" s="59"/>
      <c r="S300" s="34"/>
      <c r="T300" s="29"/>
      <c r="U300" s="27"/>
      <c r="V300" s="27"/>
      <c r="W300" s="27"/>
      <c r="X300" s="27"/>
      <c r="Y300" s="27"/>
      <c r="AE300" s="60"/>
      <c r="AF300" s="60"/>
      <c r="AG300" s="26"/>
      <c r="AH300" s="26"/>
      <c r="AI300" s="38">
        <v>1109</v>
      </c>
      <c r="AJ300" s="38">
        <v>1106</v>
      </c>
      <c r="AK300" s="38">
        <v>1013</v>
      </c>
      <c r="AL300" s="30"/>
    </row>
    <row r="301" spans="1:38" ht="15">
      <c r="A301" s="58">
        <v>1</v>
      </c>
      <c r="B301" s="58">
        <v>1</v>
      </c>
      <c r="C301" s="58" t="s">
        <v>624</v>
      </c>
      <c r="D301" s="29" t="s">
        <v>217</v>
      </c>
      <c r="E301" s="29">
        <v>286</v>
      </c>
      <c r="F301" s="27"/>
      <c r="G301" s="27">
        <v>269</v>
      </c>
      <c r="H301" s="27">
        <v>268</v>
      </c>
      <c r="I301" s="27">
        <v>286</v>
      </c>
      <c r="J301" s="27"/>
      <c r="K301" s="32">
        <f t="shared" ref="K301:K361" si="36">IFERROR(LARGE(E301:J301,1),0)+IF($D$5&gt;=2,IFERROR(LARGE(E301:J301,2),0),0)+IF($D$5&gt;=3,IFERROR(LARGE(E301:J301,3),0),0)+IF($D$5&gt;=4,IFERROR(LARGE(E301:J301,4),0),0)+IF($D$5&gt;=5,IFERROR(LARGE(E301:J301,5),0),0)+IF($D$5&gt;=6,IFERROR(LARGE(E301:J301,6),0),0)</f>
        <v>1109</v>
      </c>
      <c r="L301" s="32" t="s">
        <v>1286</v>
      </c>
      <c r="M301" s="32" t="s">
        <v>625</v>
      </c>
      <c r="N301" s="32">
        <f t="shared" ref="N301:N361" si="37">K301-(ROW(K301)-ROW(K$6))/10000</f>
        <v>1108.9704999999999</v>
      </c>
      <c r="O301" s="32">
        <f t="shared" ref="O301:O361" si="38">COUNT(E301:J301)</f>
        <v>4</v>
      </c>
      <c r="P301" s="32">
        <f t="shared" ref="P301:P361" ca="1" si="39">IF(AND(O301=1,OFFSET(D301,0,P$3)&gt;0),"Y",0)</f>
        <v>0</v>
      </c>
      <c r="Q301" s="33" t="s">
        <v>85</v>
      </c>
      <c r="R301" s="55">
        <f t="shared" ref="R301:R361" si="40">1-(Q301=Q300)</f>
        <v>0</v>
      </c>
      <c r="S301" s="34">
        <f t="shared" ref="S301:S361" si="41">N301+T301/1000+U301/10000+V301/100000+W301/1000000+X301/10000000+Y301/100000000</f>
        <v>1109.2880580000001</v>
      </c>
      <c r="T301" s="29">
        <v>286</v>
      </c>
      <c r="U301" s="27">
        <v>286</v>
      </c>
      <c r="V301" s="27">
        <v>269</v>
      </c>
      <c r="W301" s="27">
        <v>268</v>
      </c>
      <c r="X301" s="27"/>
      <c r="Y301" s="27"/>
      <c r="AA301" s="35">
        <v>0</v>
      </c>
      <c r="AB301" s="35">
        <v>0</v>
      </c>
      <c r="AC301" s="35">
        <v>0</v>
      </c>
      <c r="AD301" s="35">
        <v>0</v>
      </c>
      <c r="AE301" s="36">
        <v>4</v>
      </c>
      <c r="AF301" s="37">
        <v>1109.2891580000003</v>
      </c>
      <c r="AG301" s="38">
        <v>286</v>
      </c>
      <c r="AH301" s="32">
        <v>1127</v>
      </c>
      <c r="AI301" s="38" t="s">
        <v>625</v>
      </c>
      <c r="AJ301" s="38" t="s">
        <v>626</v>
      </c>
      <c r="AK301" s="38"/>
      <c r="AL301" s="30"/>
    </row>
    <row r="302" spans="1:38" ht="15">
      <c r="A302" s="58">
        <v>2</v>
      </c>
      <c r="B302" s="58">
        <v>2</v>
      </c>
      <c r="C302" s="58" t="s">
        <v>627</v>
      </c>
      <c r="D302" s="29" t="s">
        <v>40</v>
      </c>
      <c r="E302" s="29"/>
      <c r="F302" s="27">
        <v>272</v>
      </c>
      <c r="G302" s="27">
        <v>274</v>
      </c>
      <c r="H302" s="27">
        <v>277</v>
      </c>
      <c r="I302" s="27">
        <v>283</v>
      </c>
      <c r="J302" s="27"/>
      <c r="K302" s="32">
        <f t="shared" si="36"/>
        <v>1106</v>
      </c>
      <c r="L302" s="32" t="s">
        <v>1286</v>
      </c>
      <c r="M302" s="32" t="s">
        <v>626</v>
      </c>
      <c r="N302" s="32">
        <f t="shared" si="37"/>
        <v>1105.9703999999999</v>
      </c>
      <c r="O302" s="32">
        <f t="shared" si="38"/>
        <v>4</v>
      </c>
      <c r="P302" s="32">
        <f t="shared" ca="1" si="39"/>
        <v>0</v>
      </c>
      <c r="Q302" s="33" t="s">
        <v>85</v>
      </c>
      <c r="R302" s="34">
        <f t="shared" si="40"/>
        <v>0</v>
      </c>
      <c r="S302" s="34">
        <f t="shared" si="41"/>
        <v>1106.2841119999998</v>
      </c>
      <c r="T302" s="27">
        <v>283</v>
      </c>
      <c r="U302" s="27">
        <v>277</v>
      </c>
      <c r="V302" s="27">
        <v>274</v>
      </c>
      <c r="W302" s="27">
        <v>272</v>
      </c>
      <c r="X302" s="29"/>
      <c r="Y302" s="27"/>
      <c r="AA302" s="35">
        <v>0</v>
      </c>
      <c r="AB302" s="35">
        <v>0</v>
      </c>
      <c r="AC302" s="35">
        <v>0</v>
      </c>
      <c r="AD302" s="35">
        <v>0</v>
      </c>
      <c r="AE302" s="36">
        <v>4</v>
      </c>
      <c r="AF302" s="37">
        <v>1106.285212</v>
      </c>
      <c r="AG302" s="38">
        <v>283</v>
      </c>
      <c r="AH302" s="32">
        <v>1117</v>
      </c>
      <c r="AI302" s="38" t="s">
        <v>625</v>
      </c>
      <c r="AJ302" s="38" t="s">
        <v>626</v>
      </c>
      <c r="AK302" s="38" t="s">
        <v>628</v>
      </c>
      <c r="AL302" s="30"/>
    </row>
    <row r="303" spans="1:38" ht="15">
      <c r="A303" s="58">
        <v>3</v>
      </c>
      <c r="B303" s="58">
        <v>3</v>
      </c>
      <c r="C303" s="58" t="s">
        <v>98</v>
      </c>
      <c r="D303" s="29" t="s">
        <v>24</v>
      </c>
      <c r="E303" s="29">
        <v>256</v>
      </c>
      <c r="F303" s="27"/>
      <c r="G303" s="27">
        <v>253</v>
      </c>
      <c r="H303" s="27">
        <v>247</v>
      </c>
      <c r="I303" s="27">
        <v>257</v>
      </c>
      <c r="J303" s="27">
        <v>272</v>
      </c>
      <c r="K303" s="32">
        <f t="shared" si="36"/>
        <v>1038</v>
      </c>
      <c r="L303" s="32" t="s">
        <v>1286</v>
      </c>
      <c r="M303" s="32" t="s">
        <v>628</v>
      </c>
      <c r="N303" s="32">
        <f t="shared" si="37"/>
        <v>1037.9703</v>
      </c>
      <c r="O303" s="32">
        <f t="shared" si="38"/>
        <v>5</v>
      </c>
      <c r="P303" s="32">
        <f t="shared" ca="1" si="39"/>
        <v>0</v>
      </c>
      <c r="Q303" s="33" t="s">
        <v>85</v>
      </c>
      <c r="R303" s="55">
        <f t="shared" si="40"/>
        <v>0</v>
      </c>
      <c r="S303" s="34">
        <f t="shared" si="41"/>
        <v>1038.2708376999997</v>
      </c>
      <c r="T303" s="27">
        <v>272</v>
      </c>
      <c r="U303" s="27">
        <v>257</v>
      </c>
      <c r="V303" s="29">
        <v>256</v>
      </c>
      <c r="W303" s="27">
        <v>253</v>
      </c>
      <c r="X303" s="27">
        <v>247</v>
      </c>
      <c r="Y303" s="27"/>
      <c r="AA303" s="35">
        <v>0</v>
      </c>
      <c r="AB303" s="35">
        <v>0</v>
      </c>
      <c r="AC303" s="35">
        <v>0</v>
      </c>
      <c r="AD303" s="35">
        <v>0</v>
      </c>
      <c r="AE303" s="36">
        <v>4</v>
      </c>
      <c r="AF303" s="37">
        <v>1013.2567769999999</v>
      </c>
      <c r="AG303" s="38">
        <v>257</v>
      </c>
      <c r="AH303" s="32">
        <v>1023</v>
      </c>
      <c r="AI303" s="38"/>
      <c r="AJ303" s="38"/>
      <c r="AK303" s="38" t="s">
        <v>628</v>
      </c>
      <c r="AL303" s="30"/>
    </row>
    <row r="304" spans="1:38" ht="15">
      <c r="A304" s="58">
        <v>4</v>
      </c>
      <c r="B304" s="58">
        <v>4</v>
      </c>
      <c r="C304" s="58" t="s">
        <v>84</v>
      </c>
      <c r="D304" s="29" t="s">
        <v>50</v>
      </c>
      <c r="E304" s="29"/>
      <c r="F304" s="27"/>
      <c r="G304" s="27">
        <v>243</v>
      </c>
      <c r="H304" s="27">
        <v>249</v>
      </c>
      <c r="I304" s="27">
        <v>260</v>
      </c>
      <c r="J304" s="27">
        <v>279</v>
      </c>
      <c r="K304" s="32">
        <f t="shared" si="36"/>
        <v>1031</v>
      </c>
      <c r="L304" s="32" t="s">
        <v>1286</v>
      </c>
      <c r="M304" s="32"/>
      <c r="N304" s="32">
        <f t="shared" si="37"/>
        <v>1030.9702</v>
      </c>
      <c r="O304" s="32">
        <f t="shared" si="38"/>
        <v>4</v>
      </c>
      <c r="P304" s="32">
        <f t="shared" ca="1" si="39"/>
        <v>0</v>
      </c>
      <c r="Q304" s="33" t="s">
        <v>85</v>
      </c>
      <c r="R304" s="34">
        <f t="shared" si="40"/>
        <v>0</v>
      </c>
      <c r="S304" s="34">
        <f t="shared" si="41"/>
        <v>1031.2779330000001</v>
      </c>
      <c r="T304" s="27">
        <v>279</v>
      </c>
      <c r="U304" s="27">
        <v>260</v>
      </c>
      <c r="V304" s="27">
        <v>249</v>
      </c>
      <c r="W304" s="27">
        <v>243</v>
      </c>
      <c r="X304" s="29"/>
      <c r="Y304" s="27"/>
      <c r="AA304" s="35">
        <v>0</v>
      </c>
      <c r="AB304" s="35">
        <v>0</v>
      </c>
      <c r="AC304" s="35">
        <v>0</v>
      </c>
      <c r="AD304" s="35">
        <v>0</v>
      </c>
      <c r="AE304" s="36">
        <v>3</v>
      </c>
      <c r="AF304" s="37">
        <v>752.25762999999995</v>
      </c>
      <c r="AG304" s="38">
        <v>260</v>
      </c>
      <c r="AH304" s="32">
        <v>1012</v>
      </c>
      <c r="AI304" s="38"/>
      <c r="AJ304" s="38"/>
      <c r="AK304" s="38"/>
      <c r="AL304" s="30"/>
    </row>
    <row r="305" spans="1:38" ht="15">
      <c r="A305" s="58">
        <v>5</v>
      </c>
      <c r="B305" s="58">
        <v>5</v>
      </c>
      <c r="C305" s="58" t="s">
        <v>113</v>
      </c>
      <c r="D305" s="29" t="s">
        <v>81</v>
      </c>
      <c r="E305" s="29">
        <v>242</v>
      </c>
      <c r="F305" s="27"/>
      <c r="G305" s="27"/>
      <c r="H305" s="27">
        <v>245</v>
      </c>
      <c r="I305" s="27">
        <v>255</v>
      </c>
      <c r="J305" s="27">
        <v>266</v>
      </c>
      <c r="K305" s="32">
        <f t="shared" si="36"/>
        <v>1008</v>
      </c>
      <c r="L305" s="32" t="s">
        <v>1286</v>
      </c>
      <c r="M305" s="32"/>
      <c r="N305" s="32">
        <f t="shared" si="37"/>
        <v>1007.9701</v>
      </c>
      <c r="O305" s="32">
        <f t="shared" si="38"/>
        <v>4</v>
      </c>
      <c r="P305" s="32">
        <f t="shared" ca="1" si="39"/>
        <v>0</v>
      </c>
      <c r="Q305" s="33" t="s">
        <v>85</v>
      </c>
      <c r="R305" s="55">
        <f t="shared" si="40"/>
        <v>0</v>
      </c>
      <c r="S305" s="34">
        <f t="shared" si="41"/>
        <v>1008.2642919999998</v>
      </c>
      <c r="T305" s="27">
        <v>266</v>
      </c>
      <c r="U305" s="27">
        <v>255</v>
      </c>
      <c r="V305" s="27">
        <v>245</v>
      </c>
      <c r="W305" s="29">
        <v>242</v>
      </c>
      <c r="X305" s="27"/>
      <c r="Y305" s="27"/>
      <c r="AA305" s="35">
        <v>0</v>
      </c>
      <c r="AB305" s="35">
        <v>0</v>
      </c>
      <c r="AC305" s="35">
        <v>0</v>
      </c>
      <c r="AD305" s="35">
        <v>0</v>
      </c>
      <c r="AE305" s="36">
        <v>3</v>
      </c>
      <c r="AF305" s="37">
        <v>742.25211999999999</v>
      </c>
      <c r="AG305" s="38">
        <v>255</v>
      </c>
      <c r="AH305" s="32">
        <v>997</v>
      </c>
      <c r="AI305" s="38"/>
      <c r="AJ305" s="38"/>
      <c r="AK305" s="38"/>
      <c r="AL305" s="30"/>
    </row>
    <row r="306" spans="1:38" ht="15">
      <c r="A306" s="58">
        <v>6</v>
      </c>
      <c r="B306" s="58" t="s">
        <v>223</v>
      </c>
      <c r="C306" s="58" t="s">
        <v>88</v>
      </c>
      <c r="D306" s="29" t="s">
        <v>90</v>
      </c>
      <c r="E306" s="29">
        <v>206</v>
      </c>
      <c r="F306" s="27">
        <v>261</v>
      </c>
      <c r="G306" s="27"/>
      <c r="H306" s="27"/>
      <c r="I306" s="27">
        <v>248</v>
      </c>
      <c r="J306" s="27">
        <v>278</v>
      </c>
      <c r="K306" s="32">
        <f t="shared" si="36"/>
        <v>993</v>
      </c>
      <c r="L306" s="32" t="s">
        <v>1287</v>
      </c>
      <c r="M306" s="32"/>
      <c r="N306" s="32">
        <f t="shared" si="37"/>
        <v>992.97</v>
      </c>
      <c r="O306" s="32">
        <f t="shared" si="38"/>
        <v>4</v>
      </c>
      <c r="P306" s="32">
        <f t="shared" ca="1" si="39"/>
        <v>0</v>
      </c>
      <c r="Q306" s="33" t="s">
        <v>85</v>
      </c>
      <c r="R306" s="55">
        <f t="shared" si="40"/>
        <v>0</v>
      </c>
      <c r="S306" s="34">
        <f t="shared" si="41"/>
        <v>993.27678600000013</v>
      </c>
      <c r="T306" s="27">
        <v>278</v>
      </c>
      <c r="U306" s="27">
        <v>261</v>
      </c>
      <c r="V306" s="27">
        <v>248</v>
      </c>
      <c r="W306" s="29">
        <v>206</v>
      </c>
      <c r="X306" s="27"/>
      <c r="Y306" s="27"/>
      <c r="AA306" s="35">
        <v>0</v>
      </c>
      <c r="AB306" s="35">
        <v>0</v>
      </c>
      <c r="AC306" s="35">
        <v>0</v>
      </c>
      <c r="AD306" s="35">
        <v>0</v>
      </c>
      <c r="AE306" s="36">
        <v>3</v>
      </c>
      <c r="AF306" s="37">
        <v>715.25796000000003</v>
      </c>
      <c r="AG306" s="38">
        <v>261</v>
      </c>
      <c r="AH306" s="32">
        <v>0</v>
      </c>
      <c r="AI306" s="38"/>
      <c r="AJ306" s="38"/>
      <c r="AK306" s="38"/>
      <c r="AL306" s="30"/>
    </row>
    <row r="307" spans="1:38" ht="15">
      <c r="A307" s="58">
        <v>7</v>
      </c>
      <c r="B307" s="58">
        <v>6</v>
      </c>
      <c r="C307" s="58" t="s">
        <v>119</v>
      </c>
      <c r="D307" s="29" t="s">
        <v>50</v>
      </c>
      <c r="E307" s="29">
        <v>240</v>
      </c>
      <c r="F307" s="27">
        <v>244</v>
      </c>
      <c r="G307" s="27">
        <v>246</v>
      </c>
      <c r="H307" s="27">
        <v>234</v>
      </c>
      <c r="I307" s="27">
        <v>238</v>
      </c>
      <c r="J307" s="27">
        <v>262</v>
      </c>
      <c r="K307" s="32">
        <f t="shared" si="36"/>
        <v>992</v>
      </c>
      <c r="L307" s="32" t="s">
        <v>1286</v>
      </c>
      <c r="M307" s="32"/>
      <c r="N307" s="32">
        <f t="shared" si="37"/>
        <v>991.96990000000005</v>
      </c>
      <c r="O307" s="32">
        <f t="shared" si="38"/>
        <v>6</v>
      </c>
      <c r="P307" s="32">
        <f t="shared" ca="1" si="39"/>
        <v>0</v>
      </c>
      <c r="Q307" s="33" t="s">
        <v>85</v>
      </c>
      <c r="R307" s="55">
        <f t="shared" si="40"/>
        <v>0</v>
      </c>
      <c r="S307" s="34">
        <f t="shared" si="41"/>
        <v>992.25920613999995</v>
      </c>
      <c r="T307" s="27">
        <v>262</v>
      </c>
      <c r="U307" s="27">
        <v>246</v>
      </c>
      <c r="V307" s="27">
        <v>244</v>
      </c>
      <c r="W307" s="29">
        <v>240</v>
      </c>
      <c r="X307" s="27">
        <v>238</v>
      </c>
      <c r="Y307" s="27">
        <v>234</v>
      </c>
      <c r="AA307" s="35">
        <v>0</v>
      </c>
      <c r="AB307" s="35">
        <v>0</v>
      </c>
      <c r="AC307" s="35">
        <v>0</v>
      </c>
      <c r="AD307" s="35">
        <v>0</v>
      </c>
      <c r="AE307" s="36">
        <v>5</v>
      </c>
      <c r="AF307" s="37">
        <v>968.2443614</v>
      </c>
      <c r="AG307" s="38">
        <v>246</v>
      </c>
      <c r="AH307" s="32">
        <v>976</v>
      </c>
      <c r="AI307" s="38"/>
      <c r="AJ307" s="38"/>
      <c r="AK307" s="38"/>
      <c r="AL307" s="30"/>
    </row>
    <row r="308" spans="1:38" ht="15">
      <c r="A308" s="58">
        <v>8</v>
      </c>
      <c r="B308" s="58">
        <v>7</v>
      </c>
      <c r="C308" s="58" t="s">
        <v>149</v>
      </c>
      <c r="D308" s="29" t="s">
        <v>47</v>
      </c>
      <c r="E308" s="29">
        <v>231</v>
      </c>
      <c r="F308" s="27">
        <v>212</v>
      </c>
      <c r="G308" s="27"/>
      <c r="H308" s="27">
        <v>187</v>
      </c>
      <c r="I308" s="27">
        <v>214</v>
      </c>
      <c r="J308" s="27">
        <v>250</v>
      </c>
      <c r="K308" s="32">
        <f t="shared" si="36"/>
        <v>907</v>
      </c>
      <c r="L308" s="32" t="s">
        <v>1286</v>
      </c>
      <c r="M308" s="32"/>
      <c r="N308" s="32">
        <f t="shared" si="37"/>
        <v>906.96979999999996</v>
      </c>
      <c r="O308" s="32">
        <f t="shared" si="38"/>
        <v>5</v>
      </c>
      <c r="P308" s="32">
        <f t="shared" ca="1" si="39"/>
        <v>0</v>
      </c>
      <c r="Q308" s="33" t="s">
        <v>85</v>
      </c>
      <c r="R308" s="55">
        <f t="shared" si="40"/>
        <v>0</v>
      </c>
      <c r="S308" s="34">
        <f t="shared" si="41"/>
        <v>907.24527070000011</v>
      </c>
      <c r="T308" s="27">
        <v>250</v>
      </c>
      <c r="U308" s="29">
        <v>231</v>
      </c>
      <c r="V308" s="27">
        <v>214</v>
      </c>
      <c r="W308" s="27">
        <v>212</v>
      </c>
      <c r="X308" s="27">
        <v>187</v>
      </c>
      <c r="Y308" s="27"/>
      <c r="AA308" s="35">
        <v>0</v>
      </c>
      <c r="AB308" s="35">
        <v>0</v>
      </c>
      <c r="AC308" s="35">
        <v>0</v>
      </c>
      <c r="AD308" s="35">
        <v>0</v>
      </c>
      <c r="AE308" s="36">
        <v>4</v>
      </c>
      <c r="AF308" s="37">
        <v>844.22560699999997</v>
      </c>
      <c r="AG308" s="38">
        <v>231</v>
      </c>
      <c r="AH308" s="32">
        <v>888</v>
      </c>
      <c r="AI308" s="38"/>
      <c r="AJ308" s="38"/>
      <c r="AK308" s="38"/>
      <c r="AL308" s="30"/>
    </row>
    <row r="309" spans="1:38" ht="15">
      <c r="A309" s="58">
        <v>9</v>
      </c>
      <c r="B309" s="58">
        <v>8</v>
      </c>
      <c r="C309" s="58" t="s">
        <v>128</v>
      </c>
      <c r="D309" s="29" t="s">
        <v>36</v>
      </c>
      <c r="E309" s="29"/>
      <c r="F309" s="27">
        <v>210</v>
      </c>
      <c r="G309" s="27">
        <v>214</v>
      </c>
      <c r="H309" s="27">
        <v>202</v>
      </c>
      <c r="I309" s="27">
        <v>219</v>
      </c>
      <c r="J309" s="27">
        <v>255</v>
      </c>
      <c r="K309" s="32">
        <f t="shared" si="36"/>
        <v>898</v>
      </c>
      <c r="L309" s="32" t="s">
        <v>1286</v>
      </c>
      <c r="M309" s="32"/>
      <c r="N309" s="32">
        <f t="shared" si="37"/>
        <v>897.96969999999999</v>
      </c>
      <c r="O309" s="32">
        <f t="shared" si="38"/>
        <v>5</v>
      </c>
      <c r="P309" s="32">
        <f t="shared" ca="1" si="39"/>
        <v>0</v>
      </c>
      <c r="Q309" s="33" t="s">
        <v>85</v>
      </c>
      <c r="R309" s="34">
        <f t="shared" si="40"/>
        <v>0</v>
      </c>
      <c r="S309" s="34">
        <f t="shared" si="41"/>
        <v>898.24897020000003</v>
      </c>
      <c r="T309" s="27">
        <v>255</v>
      </c>
      <c r="U309" s="27">
        <v>219</v>
      </c>
      <c r="V309" s="27">
        <v>214</v>
      </c>
      <c r="W309" s="27">
        <v>210</v>
      </c>
      <c r="X309" s="27">
        <v>202</v>
      </c>
      <c r="Y309" s="29"/>
      <c r="AA309" s="35">
        <v>0</v>
      </c>
      <c r="AB309" s="35">
        <v>0</v>
      </c>
      <c r="AC309" s="35">
        <v>0</v>
      </c>
      <c r="AD309" s="35">
        <v>0</v>
      </c>
      <c r="AE309" s="36">
        <v>4</v>
      </c>
      <c r="AF309" s="37">
        <v>845.21370200000001</v>
      </c>
      <c r="AG309" s="38">
        <v>219</v>
      </c>
      <c r="AH309" s="32">
        <v>862</v>
      </c>
      <c r="AI309" s="38"/>
      <c r="AJ309" s="38"/>
      <c r="AK309" s="38"/>
      <c r="AL309" s="30"/>
    </row>
    <row r="310" spans="1:38" ht="15">
      <c r="A310" s="58">
        <v>10</v>
      </c>
      <c r="B310" s="58">
        <v>9</v>
      </c>
      <c r="C310" s="58" t="s">
        <v>629</v>
      </c>
      <c r="D310" s="29" t="s">
        <v>217</v>
      </c>
      <c r="E310" s="29">
        <v>230</v>
      </c>
      <c r="F310" s="27">
        <v>207</v>
      </c>
      <c r="G310" s="27"/>
      <c r="H310" s="27">
        <v>207</v>
      </c>
      <c r="I310" s="27">
        <v>213</v>
      </c>
      <c r="J310" s="27"/>
      <c r="K310" s="32">
        <f t="shared" si="36"/>
        <v>857</v>
      </c>
      <c r="L310" s="32" t="s">
        <v>1286</v>
      </c>
      <c r="M310" s="32"/>
      <c r="N310" s="32">
        <f t="shared" si="37"/>
        <v>856.96960000000001</v>
      </c>
      <c r="O310" s="32">
        <f t="shared" si="38"/>
        <v>4</v>
      </c>
      <c r="P310" s="32">
        <f t="shared" ca="1" si="39"/>
        <v>0</v>
      </c>
      <c r="Q310" s="33" t="s">
        <v>85</v>
      </c>
      <c r="R310" s="55">
        <f t="shared" si="40"/>
        <v>0</v>
      </c>
      <c r="S310" s="34">
        <f t="shared" si="41"/>
        <v>857.22317700000008</v>
      </c>
      <c r="T310" s="29">
        <v>230</v>
      </c>
      <c r="U310" s="27">
        <v>213</v>
      </c>
      <c r="V310" s="27">
        <v>207</v>
      </c>
      <c r="W310" s="27">
        <v>207</v>
      </c>
      <c r="X310" s="27"/>
      <c r="Y310" s="27"/>
      <c r="AA310" s="35">
        <v>0</v>
      </c>
      <c r="AB310" s="35">
        <v>0</v>
      </c>
      <c r="AC310" s="35">
        <v>0</v>
      </c>
      <c r="AD310" s="35">
        <v>0</v>
      </c>
      <c r="AE310" s="36">
        <v>4</v>
      </c>
      <c r="AF310" s="37">
        <v>857.22477700000002</v>
      </c>
      <c r="AG310" s="38">
        <v>230</v>
      </c>
      <c r="AH310" s="32">
        <v>880</v>
      </c>
      <c r="AI310" s="38"/>
      <c r="AJ310" s="38"/>
      <c r="AK310" s="38"/>
      <c r="AL310" s="30"/>
    </row>
    <row r="311" spans="1:38" ht="15">
      <c r="A311" s="58">
        <v>11</v>
      </c>
      <c r="B311" s="58">
        <v>10</v>
      </c>
      <c r="C311" s="58" t="s">
        <v>630</v>
      </c>
      <c r="D311" s="29" t="s">
        <v>305</v>
      </c>
      <c r="E311" s="29">
        <v>207</v>
      </c>
      <c r="F311" s="27">
        <v>177</v>
      </c>
      <c r="G311" s="27">
        <v>213</v>
      </c>
      <c r="H311" s="27">
        <v>210</v>
      </c>
      <c r="I311" s="27">
        <v>221</v>
      </c>
      <c r="J311" s="27"/>
      <c r="K311" s="32">
        <f t="shared" si="36"/>
        <v>851</v>
      </c>
      <c r="L311" s="32" t="s">
        <v>1286</v>
      </c>
      <c r="M311" s="32"/>
      <c r="N311" s="32">
        <f t="shared" si="37"/>
        <v>850.96950000000004</v>
      </c>
      <c r="O311" s="32">
        <f t="shared" si="38"/>
        <v>5</v>
      </c>
      <c r="P311" s="32">
        <f t="shared" ca="1" si="39"/>
        <v>0</v>
      </c>
      <c r="Q311" s="33" t="s">
        <v>85</v>
      </c>
      <c r="R311" s="55">
        <f t="shared" si="40"/>
        <v>0</v>
      </c>
      <c r="S311" s="34">
        <f t="shared" si="41"/>
        <v>851.21412470000007</v>
      </c>
      <c r="T311" s="27">
        <v>221</v>
      </c>
      <c r="U311" s="27">
        <v>213</v>
      </c>
      <c r="V311" s="27">
        <v>210</v>
      </c>
      <c r="W311" s="29">
        <v>207</v>
      </c>
      <c r="X311" s="27">
        <v>177</v>
      </c>
      <c r="Y311" s="27"/>
      <c r="AA311" s="35">
        <v>0</v>
      </c>
      <c r="AB311" s="35">
        <v>0</v>
      </c>
      <c r="AC311" s="35">
        <v>0</v>
      </c>
      <c r="AD311" s="35">
        <v>0</v>
      </c>
      <c r="AE311" s="36">
        <v>5</v>
      </c>
      <c r="AF311" s="37">
        <v>851.21572470000001</v>
      </c>
      <c r="AG311" s="38">
        <v>221</v>
      </c>
      <c r="AH311" s="32">
        <v>865</v>
      </c>
      <c r="AI311" s="38"/>
      <c r="AJ311" s="38"/>
      <c r="AK311" s="38"/>
      <c r="AL311" s="30"/>
    </row>
    <row r="312" spans="1:38" ht="15">
      <c r="A312" s="58">
        <v>12</v>
      </c>
      <c r="B312" s="58">
        <v>11</v>
      </c>
      <c r="C312" s="58" t="s">
        <v>177</v>
      </c>
      <c r="D312" s="29" t="s">
        <v>77</v>
      </c>
      <c r="E312" s="29"/>
      <c r="F312" s="27">
        <v>197</v>
      </c>
      <c r="G312" s="27">
        <v>196</v>
      </c>
      <c r="H312" s="27">
        <v>191</v>
      </c>
      <c r="I312" s="27">
        <v>212</v>
      </c>
      <c r="J312" s="27">
        <v>235</v>
      </c>
      <c r="K312" s="32">
        <f t="shared" si="36"/>
        <v>840</v>
      </c>
      <c r="L312" s="32" t="s">
        <v>1286</v>
      </c>
      <c r="M312" s="32"/>
      <c r="N312" s="32">
        <f t="shared" si="37"/>
        <v>839.96939999999995</v>
      </c>
      <c r="O312" s="32">
        <f t="shared" si="38"/>
        <v>5</v>
      </c>
      <c r="P312" s="32">
        <f t="shared" ca="1" si="39"/>
        <v>0</v>
      </c>
      <c r="Q312" s="33" t="s">
        <v>85</v>
      </c>
      <c r="R312" s="34">
        <f t="shared" si="40"/>
        <v>0</v>
      </c>
      <c r="S312" s="34">
        <f t="shared" si="41"/>
        <v>840.22778510000001</v>
      </c>
      <c r="T312" s="27">
        <v>235</v>
      </c>
      <c r="U312" s="27">
        <v>212</v>
      </c>
      <c r="V312" s="27">
        <v>197</v>
      </c>
      <c r="W312" s="27">
        <v>196</v>
      </c>
      <c r="X312" s="27">
        <v>191</v>
      </c>
      <c r="Y312" s="29"/>
      <c r="AA312" s="35">
        <v>0</v>
      </c>
      <c r="AB312" s="35">
        <v>0</v>
      </c>
      <c r="AC312" s="35">
        <v>0</v>
      </c>
      <c r="AD312" s="35">
        <v>0</v>
      </c>
      <c r="AE312" s="36">
        <v>4</v>
      </c>
      <c r="AF312" s="37">
        <v>796.20465100000001</v>
      </c>
      <c r="AG312" s="38">
        <v>212</v>
      </c>
      <c r="AH312" s="32">
        <v>817</v>
      </c>
      <c r="AI312" s="38"/>
      <c r="AJ312" s="38"/>
      <c r="AK312" s="38"/>
      <c r="AL312" s="30"/>
    </row>
    <row r="313" spans="1:38" ht="15">
      <c r="A313" s="58">
        <v>13</v>
      </c>
      <c r="B313" s="58">
        <v>12</v>
      </c>
      <c r="C313" s="58" t="s">
        <v>188</v>
      </c>
      <c r="D313" s="29" t="s">
        <v>122</v>
      </c>
      <c r="E313" s="29">
        <v>178</v>
      </c>
      <c r="F313" s="27">
        <v>190</v>
      </c>
      <c r="G313" s="27">
        <v>192</v>
      </c>
      <c r="H313" s="27">
        <v>194</v>
      </c>
      <c r="I313" s="27"/>
      <c r="J313" s="27">
        <v>228</v>
      </c>
      <c r="K313" s="32">
        <f t="shared" si="36"/>
        <v>804</v>
      </c>
      <c r="L313" s="32" t="s">
        <v>1286</v>
      </c>
      <c r="M313" s="32"/>
      <c r="N313" s="32">
        <f t="shared" si="37"/>
        <v>803.96929999999998</v>
      </c>
      <c r="O313" s="32">
        <f t="shared" si="38"/>
        <v>5</v>
      </c>
      <c r="P313" s="32">
        <f t="shared" ca="1" si="39"/>
        <v>0</v>
      </c>
      <c r="Q313" s="33" t="s">
        <v>85</v>
      </c>
      <c r="R313" s="55">
        <f t="shared" si="40"/>
        <v>0</v>
      </c>
      <c r="S313" s="34">
        <f t="shared" si="41"/>
        <v>804.21882779999999</v>
      </c>
      <c r="T313" s="27">
        <v>228</v>
      </c>
      <c r="U313" s="27">
        <v>194</v>
      </c>
      <c r="V313" s="27">
        <v>192</v>
      </c>
      <c r="W313" s="27">
        <v>190</v>
      </c>
      <c r="X313" s="29">
        <v>178</v>
      </c>
      <c r="Y313" s="27"/>
      <c r="AA313" s="35">
        <v>0</v>
      </c>
      <c r="AB313" s="35">
        <v>0</v>
      </c>
      <c r="AC313" s="35">
        <v>0</v>
      </c>
      <c r="AD313" s="35">
        <v>0</v>
      </c>
      <c r="AE313" s="36">
        <v>4</v>
      </c>
      <c r="AF313" s="37">
        <v>754.18567799999994</v>
      </c>
      <c r="AG313" s="38">
        <v>194</v>
      </c>
      <c r="AH313" s="32">
        <v>770</v>
      </c>
      <c r="AI313" s="38"/>
      <c r="AJ313" s="38"/>
      <c r="AK313" s="38"/>
      <c r="AL313" s="30"/>
    </row>
    <row r="314" spans="1:38" ht="15">
      <c r="A314" s="58">
        <v>14</v>
      </c>
      <c r="B314" s="58">
        <v>13</v>
      </c>
      <c r="C314" s="58" t="s">
        <v>210</v>
      </c>
      <c r="D314" s="29" t="s">
        <v>122</v>
      </c>
      <c r="E314" s="29">
        <v>192</v>
      </c>
      <c r="F314" s="27">
        <v>194</v>
      </c>
      <c r="G314" s="27">
        <v>199</v>
      </c>
      <c r="H314" s="27">
        <v>164</v>
      </c>
      <c r="I314" s="27">
        <v>180</v>
      </c>
      <c r="J314" s="27">
        <v>211</v>
      </c>
      <c r="K314" s="32">
        <f t="shared" si="36"/>
        <v>796</v>
      </c>
      <c r="L314" s="32" t="s">
        <v>1286</v>
      </c>
      <c r="M314" s="32"/>
      <c r="N314" s="32">
        <f t="shared" si="37"/>
        <v>795.9692</v>
      </c>
      <c r="O314" s="32">
        <f t="shared" si="38"/>
        <v>6</v>
      </c>
      <c r="P314" s="32">
        <f t="shared" ca="1" si="39"/>
        <v>0</v>
      </c>
      <c r="Q314" s="33" t="s">
        <v>85</v>
      </c>
      <c r="R314" s="55">
        <f t="shared" si="40"/>
        <v>0</v>
      </c>
      <c r="S314" s="34">
        <f t="shared" si="41"/>
        <v>796.20225163999999</v>
      </c>
      <c r="T314" s="27">
        <v>211</v>
      </c>
      <c r="U314" s="27">
        <v>199</v>
      </c>
      <c r="V314" s="27">
        <v>194</v>
      </c>
      <c r="W314" s="29">
        <v>192</v>
      </c>
      <c r="X314" s="27">
        <v>180</v>
      </c>
      <c r="Y314" s="27">
        <v>164</v>
      </c>
      <c r="AA314" s="35">
        <v>0</v>
      </c>
      <c r="AB314" s="35">
        <v>0</v>
      </c>
      <c r="AC314" s="35">
        <v>0</v>
      </c>
      <c r="AD314" s="35">
        <v>0</v>
      </c>
      <c r="AE314" s="36">
        <v>5</v>
      </c>
      <c r="AF314" s="37">
        <v>765.19111640000006</v>
      </c>
      <c r="AG314" s="38">
        <v>199</v>
      </c>
      <c r="AH314" s="32">
        <v>784</v>
      </c>
      <c r="AI314" s="38"/>
      <c r="AJ314" s="38"/>
      <c r="AK314" s="38"/>
      <c r="AL314" s="30"/>
    </row>
    <row r="315" spans="1:38" ht="15">
      <c r="A315" s="58">
        <v>15</v>
      </c>
      <c r="B315" s="58">
        <v>14</v>
      </c>
      <c r="C315" s="58" t="s">
        <v>631</v>
      </c>
      <c r="D315" s="29" t="s">
        <v>40</v>
      </c>
      <c r="E315" s="29">
        <v>212</v>
      </c>
      <c r="F315" s="27"/>
      <c r="G315" s="27">
        <v>193</v>
      </c>
      <c r="H315" s="27">
        <v>192</v>
      </c>
      <c r="I315" s="27">
        <v>198</v>
      </c>
      <c r="J315" s="27"/>
      <c r="K315" s="32">
        <f t="shared" si="36"/>
        <v>795</v>
      </c>
      <c r="L315" s="32" t="s">
        <v>1286</v>
      </c>
      <c r="M315" s="32"/>
      <c r="N315" s="32">
        <f t="shared" si="37"/>
        <v>794.96910000000003</v>
      </c>
      <c r="O315" s="32">
        <f t="shared" si="38"/>
        <v>4</v>
      </c>
      <c r="P315" s="32">
        <f t="shared" ca="1" si="39"/>
        <v>0</v>
      </c>
      <c r="Q315" s="33" t="s">
        <v>85</v>
      </c>
      <c r="R315" s="55">
        <f t="shared" si="40"/>
        <v>0</v>
      </c>
      <c r="S315" s="34">
        <f t="shared" si="41"/>
        <v>795.20302200000003</v>
      </c>
      <c r="T315" s="29">
        <v>212</v>
      </c>
      <c r="U315" s="27">
        <v>198</v>
      </c>
      <c r="V315" s="27">
        <v>193</v>
      </c>
      <c r="W315" s="27">
        <v>192</v>
      </c>
      <c r="X315" s="27"/>
      <c r="Y315" s="27"/>
      <c r="AA315" s="35">
        <v>0</v>
      </c>
      <c r="AB315" s="35">
        <v>0</v>
      </c>
      <c r="AC315" s="35">
        <v>0</v>
      </c>
      <c r="AD315" s="35">
        <v>0</v>
      </c>
      <c r="AE315" s="36">
        <v>4</v>
      </c>
      <c r="AF315" s="37">
        <v>795.20462199999997</v>
      </c>
      <c r="AG315" s="38">
        <v>212</v>
      </c>
      <c r="AH315" s="32">
        <v>815</v>
      </c>
      <c r="AI315" s="38"/>
      <c r="AJ315" s="38"/>
      <c r="AK315" s="38"/>
      <c r="AL315" s="30"/>
    </row>
    <row r="316" spans="1:38" ht="15">
      <c r="A316" s="58">
        <v>16</v>
      </c>
      <c r="B316" s="58">
        <v>15</v>
      </c>
      <c r="C316" s="58" t="s">
        <v>192</v>
      </c>
      <c r="D316" s="29" t="s">
        <v>50</v>
      </c>
      <c r="E316" s="29">
        <v>172</v>
      </c>
      <c r="F316" s="27">
        <v>150</v>
      </c>
      <c r="G316" s="27">
        <v>172</v>
      </c>
      <c r="H316" s="27">
        <v>183</v>
      </c>
      <c r="I316" s="27">
        <v>184</v>
      </c>
      <c r="J316" s="27">
        <v>224</v>
      </c>
      <c r="K316" s="32">
        <f t="shared" si="36"/>
        <v>763</v>
      </c>
      <c r="L316" s="32" t="s">
        <v>1286</v>
      </c>
      <c r="M316" s="32"/>
      <c r="N316" s="32">
        <f t="shared" si="37"/>
        <v>762.96900000000005</v>
      </c>
      <c r="O316" s="32">
        <f t="shared" si="38"/>
        <v>6</v>
      </c>
      <c r="P316" s="32">
        <f t="shared" ca="1" si="39"/>
        <v>0</v>
      </c>
      <c r="Q316" s="33" t="s">
        <v>85</v>
      </c>
      <c r="R316" s="55">
        <f t="shared" si="40"/>
        <v>0</v>
      </c>
      <c r="S316" s="34">
        <f t="shared" si="41"/>
        <v>763.21342070000026</v>
      </c>
      <c r="T316" s="27">
        <v>224</v>
      </c>
      <c r="U316" s="27">
        <v>184</v>
      </c>
      <c r="V316" s="27">
        <v>183</v>
      </c>
      <c r="W316" s="29">
        <v>172</v>
      </c>
      <c r="X316" s="27">
        <v>172</v>
      </c>
      <c r="Y316" s="27">
        <v>150</v>
      </c>
      <c r="AA316" s="35">
        <v>0</v>
      </c>
      <c r="AB316" s="35">
        <v>0</v>
      </c>
      <c r="AC316" s="35">
        <v>0</v>
      </c>
      <c r="AD316" s="35">
        <v>0</v>
      </c>
      <c r="AE316" s="36">
        <v>5</v>
      </c>
      <c r="AF316" s="37">
        <v>711.17420699999991</v>
      </c>
      <c r="AG316" s="38">
        <v>184</v>
      </c>
      <c r="AH316" s="32">
        <v>723</v>
      </c>
      <c r="AI316" s="38"/>
      <c r="AJ316" s="38"/>
      <c r="AK316" s="38"/>
      <c r="AL316" s="30"/>
    </row>
    <row r="317" spans="1:38" ht="15">
      <c r="A317" s="58">
        <v>17</v>
      </c>
      <c r="B317" s="58">
        <v>16</v>
      </c>
      <c r="C317" s="58" t="s">
        <v>190</v>
      </c>
      <c r="D317" s="29" t="s">
        <v>65</v>
      </c>
      <c r="E317" s="29">
        <v>161</v>
      </c>
      <c r="F317" s="27">
        <v>158</v>
      </c>
      <c r="G317" s="27">
        <v>189</v>
      </c>
      <c r="H317" s="27">
        <v>186</v>
      </c>
      <c r="I317" s="27"/>
      <c r="J317" s="27">
        <v>226</v>
      </c>
      <c r="K317" s="32">
        <f t="shared" si="36"/>
        <v>762</v>
      </c>
      <c r="L317" s="32" t="s">
        <v>1286</v>
      </c>
      <c r="M317" s="32"/>
      <c r="N317" s="32">
        <f t="shared" si="37"/>
        <v>761.96889999999996</v>
      </c>
      <c r="O317" s="32">
        <f t="shared" si="38"/>
        <v>5</v>
      </c>
      <c r="P317" s="32">
        <f t="shared" ca="1" si="39"/>
        <v>0</v>
      </c>
      <c r="Q317" s="33" t="s">
        <v>85</v>
      </c>
      <c r="R317" s="55">
        <f t="shared" si="40"/>
        <v>0</v>
      </c>
      <c r="S317" s="34">
        <f t="shared" si="41"/>
        <v>762.21583680000003</v>
      </c>
      <c r="T317" s="27">
        <v>226</v>
      </c>
      <c r="U317" s="27">
        <v>189</v>
      </c>
      <c r="V317" s="27">
        <v>186</v>
      </c>
      <c r="W317" s="29">
        <v>161</v>
      </c>
      <c r="X317" s="27">
        <v>158</v>
      </c>
      <c r="Y317" s="27"/>
      <c r="AA317" s="35">
        <v>0</v>
      </c>
      <c r="AB317" s="35">
        <v>0</v>
      </c>
      <c r="AC317" s="35">
        <v>0</v>
      </c>
      <c r="AD317" s="35">
        <v>0</v>
      </c>
      <c r="AE317" s="36">
        <v>4</v>
      </c>
      <c r="AF317" s="37">
        <v>694.17926800000009</v>
      </c>
      <c r="AG317" s="38">
        <v>189</v>
      </c>
      <c r="AH317" s="32">
        <v>725</v>
      </c>
      <c r="AI317" s="38"/>
      <c r="AJ317" s="38"/>
      <c r="AK317" s="38"/>
      <c r="AL317" s="30"/>
    </row>
    <row r="318" spans="1:38" ht="15">
      <c r="A318" s="58">
        <v>18</v>
      </c>
      <c r="B318" s="58">
        <v>17</v>
      </c>
      <c r="C318" s="58" t="s">
        <v>632</v>
      </c>
      <c r="D318" s="29" t="s">
        <v>33</v>
      </c>
      <c r="E318" s="29">
        <v>185</v>
      </c>
      <c r="F318" s="27"/>
      <c r="G318" s="27">
        <v>191</v>
      </c>
      <c r="H318" s="27">
        <v>181</v>
      </c>
      <c r="I318" s="27">
        <v>197</v>
      </c>
      <c r="J318" s="27"/>
      <c r="K318" s="32">
        <f t="shared" si="36"/>
        <v>754</v>
      </c>
      <c r="L318" s="32" t="s">
        <v>1286</v>
      </c>
      <c r="M318" s="32"/>
      <c r="N318" s="32">
        <f t="shared" si="37"/>
        <v>753.96879999999999</v>
      </c>
      <c r="O318" s="32">
        <f t="shared" si="38"/>
        <v>4</v>
      </c>
      <c r="P318" s="32">
        <f t="shared" ca="1" si="39"/>
        <v>0</v>
      </c>
      <c r="Q318" s="33" t="s">
        <v>85</v>
      </c>
      <c r="R318" s="55">
        <f t="shared" si="40"/>
        <v>0</v>
      </c>
      <c r="S318" s="34">
        <f t="shared" si="41"/>
        <v>754.18693099999996</v>
      </c>
      <c r="T318" s="27">
        <v>197</v>
      </c>
      <c r="U318" s="27">
        <v>191</v>
      </c>
      <c r="V318" s="29">
        <v>185</v>
      </c>
      <c r="W318" s="27">
        <v>181</v>
      </c>
      <c r="X318" s="27"/>
      <c r="Y318" s="27"/>
      <c r="AA318" s="35">
        <v>0</v>
      </c>
      <c r="AB318" s="35">
        <v>0</v>
      </c>
      <c r="AC318" s="35">
        <v>0</v>
      </c>
      <c r="AD318" s="35">
        <v>0</v>
      </c>
      <c r="AE318" s="36">
        <v>4</v>
      </c>
      <c r="AF318" s="37">
        <v>754.18863099999999</v>
      </c>
      <c r="AG318" s="38">
        <v>197</v>
      </c>
      <c r="AH318" s="32">
        <v>770</v>
      </c>
      <c r="AI318" s="38"/>
      <c r="AJ318" s="38"/>
      <c r="AK318" s="38"/>
      <c r="AL318" s="30"/>
    </row>
    <row r="319" spans="1:38" ht="15">
      <c r="A319" s="58">
        <v>19</v>
      </c>
      <c r="B319" s="58">
        <v>18</v>
      </c>
      <c r="C319" s="58" t="s">
        <v>633</v>
      </c>
      <c r="D319" s="29" t="s">
        <v>40</v>
      </c>
      <c r="E319" s="29">
        <v>140</v>
      </c>
      <c r="F319" s="27">
        <v>151</v>
      </c>
      <c r="G319" s="27">
        <v>157</v>
      </c>
      <c r="H319" s="27">
        <v>145</v>
      </c>
      <c r="I319" s="27">
        <v>181</v>
      </c>
      <c r="J319" s="27"/>
      <c r="K319" s="32">
        <f t="shared" si="36"/>
        <v>634</v>
      </c>
      <c r="L319" s="32" t="s">
        <v>1286</v>
      </c>
      <c r="M319" s="32"/>
      <c r="N319" s="32">
        <f t="shared" si="37"/>
        <v>633.96870000000001</v>
      </c>
      <c r="O319" s="32">
        <f t="shared" si="38"/>
        <v>5</v>
      </c>
      <c r="P319" s="32">
        <f t="shared" ca="1" si="39"/>
        <v>0</v>
      </c>
      <c r="Q319" s="33" t="s">
        <v>85</v>
      </c>
      <c r="R319" s="55">
        <f t="shared" si="40"/>
        <v>0</v>
      </c>
      <c r="S319" s="34">
        <f t="shared" si="41"/>
        <v>634.16706900000008</v>
      </c>
      <c r="T319" s="27">
        <v>181</v>
      </c>
      <c r="U319" s="27">
        <v>157</v>
      </c>
      <c r="V319" s="27">
        <v>151</v>
      </c>
      <c r="W319" s="27">
        <v>145</v>
      </c>
      <c r="X319" s="29">
        <v>140</v>
      </c>
      <c r="Y319" s="27"/>
      <c r="AA319" s="35">
        <v>0</v>
      </c>
      <c r="AB319" s="35">
        <v>0</v>
      </c>
      <c r="AC319" s="35">
        <v>0</v>
      </c>
      <c r="AD319" s="35">
        <v>0</v>
      </c>
      <c r="AE319" s="36">
        <v>5</v>
      </c>
      <c r="AF319" s="37">
        <v>634.16816900000003</v>
      </c>
      <c r="AG319" s="38">
        <v>181</v>
      </c>
      <c r="AH319" s="32">
        <v>670</v>
      </c>
      <c r="AI319" s="38"/>
      <c r="AJ319" s="38"/>
      <c r="AK319" s="38"/>
      <c r="AL319" s="30"/>
    </row>
    <row r="320" spans="1:38" ht="15">
      <c r="A320" s="58">
        <v>20</v>
      </c>
      <c r="B320" s="58">
        <v>19</v>
      </c>
      <c r="C320" s="58" t="s">
        <v>634</v>
      </c>
      <c r="D320" s="29" t="s">
        <v>77</v>
      </c>
      <c r="E320" s="29">
        <v>149</v>
      </c>
      <c r="F320" s="27">
        <v>162</v>
      </c>
      <c r="G320" s="27">
        <v>173</v>
      </c>
      <c r="H320" s="27">
        <v>146</v>
      </c>
      <c r="I320" s="27"/>
      <c r="J320" s="27"/>
      <c r="K320" s="32">
        <f t="shared" si="36"/>
        <v>630</v>
      </c>
      <c r="L320" s="32" t="s">
        <v>1286</v>
      </c>
      <c r="M320" s="32"/>
      <c r="N320" s="32">
        <f t="shared" si="37"/>
        <v>629.96860000000004</v>
      </c>
      <c r="O320" s="32">
        <f t="shared" si="38"/>
        <v>4</v>
      </c>
      <c r="P320" s="32">
        <f t="shared" ca="1" si="39"/>
        <v>0</v>
      </c>
      <c r="Q320" s="33" t="s">
        <v>85</v>
      </c>
      <c r="R320" s="55">
        <f t="shared" si="40"/>
        <v>0</v>
      </c>
      <c r="S320" s="34">
        <f t="shared" si="41"/>
        <v>630.15943600000003</v>
      </c>
      <c r="T320" s="27">
        <v>173</v>
      </c>
      <c r="U320" s="27">
        <v>162</v>
      </c>
      <c r="V320" s="29">
        <v>149</v>
      </c>
      <c r="W320" s="27">
        <v>146</v>
      </c>
      <c r="X320" s="27"/>
      <c r="Y320" s="27"/>
      <c r="AA320" s="35">
        <v>0</v>
      </c>
      <c r="AB320" s="35">
        <v>0</v>
      </c>
      <c r="AC320" s="35">
        <v>0</v>
      </c>
      <c r="AD320" s="35">
        <v>0</v>
      </c>
      <c r="AE320" s="36">
        <v>4</v>
      </c>
      <c r="AF320" s="37">
        <v>630.16053599999998</v>
      </c>
      <c r="AG320" s="38">
        <v>173</v>
      </c>
      <c r="AH320" s="32">
        <v>657</v>
      </c>
      <c r="AI320" s="38"/>
      <c r="AJ320" s="38"/>
      <c r="AK320" s="38"/>
      <c r="AL320" s="30"/>
    </row>
    <row r="321" spans="1:38" ht="15">
      <c r="A321" s="58">
        <v>21</v>
      </c>
      <c r="B321" s="58">
        <v>20</v>
      </c>
      <c r="C321" s="58" t="s">
        <v>635</v>
      </c>
      <c r="D321" s="29" t="s">
        <v>19</v>
      </c>
      <c r="E321" s="29">
        <v>158</v>
      </c>
      <c r="F321" s="27">
        <v>139</v>
      </c>
      <c r="G321" s="27"/>
      <c r="H321" s="27">
        <v>125</v>
      </c>
      <c r="I321" s="27">
        <v>163</v>
      </c>
      <c r="J321" s="27"/>
      <c r="K321" s="32">
        <f t="shared" si="36"/>
        <v>585</v>
      </c>
      <c r="L321" s="32" t="s">
        <v>1286</v>
      </c>
      <c r="M321" s="32"/>
      <c r="N321" s="32">
        <f t="shared" si="37"/>
        <v>584.96849999999995</v>
      </c>
      <c r="O321" s="32">
        <f t="shared" si="38"/>
        <v>4</v>
      </c>
      <c r="P321" s="32">
        <f t="shared" ca="1" si="39"/>
        <v>0</v>
      </c>
      <c r="Q321" s="33" t="s">
        <v>85</v>
      </c>
      <c r="R321" s="55">
        <f t="shared" si="40"/>
        <v>0</v>
      </c>
      <c r="S321" s="34">
        <f t="shared" si="41"/>
        <v>585.14881500000001</v>
      </c>
      <c r="T321" s="27">
        <v>163</v>
      </c>
      <c r="U321" s="29">
        <v>158</v>
      </c>
      <c r="V321" s="27">
        <v>139</v>
      </c>
      <c r="W321" s="27">
        <v>125</v>
      </c>
      <c r="X321" s="27"/>
      <c r="Y321" s="27"/>
      <c r="AA321" s="35">
        <v>0</v>
      </c>
      <c r="AB321" s="35">
        <v>0</v>
      </c>
      <c r="AC321" s="35">
        <v>0</v>
      </c>
      <c r="AD321" s="35">
        <v>0</v>
      </c>
      <c r="AE321" s="36">
        <v>4</v>
      </c>
      <c r="AF321" s="37">
        <v>585.14991500000008</v>
      </c>
      <c r="AG321" s="38">
        <v>163</v>
      </c>
      <c r="AH321" s="32">
        <v>623</v>
      </c>
      <c r="AI321" s="38"/>
      <c r="AJ321" s="38"/>
      <c r="AK321" s="38"/>
      <c r="AL321" s="30"/>
    </row>
    <row r="322" spans="1:38" ht="15">
      <c r="A322" s="58">
        <v>22</v>
      </c>
      <c r="B322" s="58">
        <v>21</v>
      </c>
      <c r="C322" s="58" t="s">
        <v>271</v>
      </c>
      <c r="D322" s="29" t="s">
        <v>217</v>
      </c>
      <c r="E322" s="29">
        <v>107</v>
      </c>
      <c r="F322" s="27"/>
      <c r="G322" s="27">
        <v>124</v>
      </c>
      <c r="H322" s="27"/>
      <c r="I322" s="27">
        <v>144</v>
      </c>
      <c r="J322" s="27">
        <v>186</v>
      </c>
      <c r="K322" s="32">
        <f t="shared" si="36"/>
        <v>561</v>
      </c>
      <c r="L322" s="32" t="s">
        <v>1286</v>
      </c>
      <c r="M322" s="32"/>
      <c r="N322" s="32">
        <f t="shared" si="37"/>
        <v>560.96839999999997</v>
      </c>
      <c r="O322" s="32">
        <f t="shared" si="38"/>
        <v>4</v>
      </c>
      <c r="P322" s="32">
        <f t="shared" ca="1" si="39"/>
        <v>0</v>
      </c>
      <c r="Q322" s="33" t="s">
        <v>85</v>
      </c>
      <c r="R322" s="55">
        <f t="shared" si="40"/>
        <v>0</v>
      </c>
      <c r="S322" s="34">
        <f t="shared" si="41"/>
        <v>561.17014700000004</v>
      </c>
      <c r="T322" s="27">
        <v>186</v>
      </c>
      <c r="U322" s="27">
        <v>144</v>
      </c>
      <c r="V322" s="27">
        <v>124</v>
      </c>
      <c r="W322" s="29">
        <v>107</v>
      </c>
      <c r="X322" s="27"/>
      <c r="Y322" s="27"/>
      <c r="AA322" s="35">
        <v>0</v>
      </c>
      <c r="AB322" s="35">
        <v>0</v>
      </c>
      <c r="AC322" s="35">
        <v>0</v>
      </c>
      <c r="AD322" s="35">
        <v>0</v>
      </c>
      <c r="AE322" s="36">
        <v>3</v>
      </c>
      <c r="AF322" s="37">
        <v>375.12607000000003</v>
      </c>
      <c r="AG322" s="38">
        <v>144</v>
      </c>
      <c r="AH322" s="32">
        <v>519</v>
      </c>
      <c r="AI322" s="38"/>
      <c r="AJ322" s="38"/>
      <c r="AK322" s="38"/>
      <c r="AL322" s="30"/>
    </row>
    <row r="323" spans="1:38" ht="15">
      <c r="A323" s="58">
        <v>23</v>
      </c>
      <c r="B323" s="58">
        <v>22</v>
      </c>
      <c r="C323" s="58" t="s">
        <v>307</v>
      </c>
      <c r="D323" s="29" t="s">
        <v>36</v>
      </c>
      <c r="E323" s="29">
        <v>108</v>
      </c>
      <c r="F323" s="27"/>
      <c r="G323" s="27">
        <v>134</v>
      </c>
      <c r="H323" s="27">
        <v>97</v>
      </c>
      <c r="I323" s="27">
        <v>133</v>
      </c>
      <c r="J323" s="27">
        <v>171</v>
      </c>
      <c r="K323" s="32">
        <f t="shared" si="36"/>
        <v>546</v>
      </c>
      <c r="L323" s="32" t="s">
        <v>1286</v>
      </c>
      <c r="M323" s="32"/>
      <c r="N323" s="32">
        <f t="shared" si="37"/>
        <v>545.9683</v>
      </c>
      <c r="O323" s="32">
        <f t="shared" si="38"/>
        <v>5</v>
      </c>
      <c r="P323" s="32">
        <f t="shared" ca="1" si="39"/>
        <v>0</v>
      </c>
      <c r="Q323" s="33" t="s">
        <v>85</v>
      </c>
      <c r="R323" s="55">
        <f t="shared" si="40"/>
        <v>0</v>
      </c>
      <c r="S323" s="34">
        <f t="shared" si="41"/>
        <v>546.15414770000007</v>
      </c>
      <c r="T323" s="27">
        <v>171</v>
      </c>
      <c r="U323" s="27">
        <v>134</v>
      </c>
      <c r="V323" s="27">
        <v>133</v>
      </c>
      <c r="W323" s="29">
        <v>108</v>
      </c>
      <c r="X323" s="27">
        <v>97</v>
      </c>
      <c r="Y323" s="27"/>
      <c r="AA323" s="35">
        <v>0</v>
      </c>
      <c r="AB323" s="35">
        <v>0</v>
      </c>
      <c r="AC323" s="35">
        <v>0</v>
      </c>
      <c r="AD323" s="35">
        <v>0</v>
      </c>
      <c r="AE323" s="36">
        <v>4</v>
      </c>
      <c r="AF323" s="37">
        <v>472.11777699999999</v>
      </c>
      <c r="AG323" s="38">
        <v>134</v>
      </c>
      <c r="AH323" s="32">
        <v>509</v>
      </c>
      <c r="AI323" s="38"/>
      <c r="AJ323" s="38"/>
      <c r="AK323" s="38"/>
      <c r="AL323" s="30"/>
    </row>
    <row r="324" spans="1:38" ht="15">
      <c r="A324" s="58">
        <v>24</v>
      </c>
      <c r="B324" s="58">
        <v>23</v>
      </c>
      <c r="C324" s="58" t="s">
        <v>636</v>
      </c>
      <c r="D324" s="29" t="s">
        <v>146</v>
      </c>
      <c r="E324" s="29">
        <v>122</v>
      </c>
      <c r="F324" s="27">
        <v>135</v>
      </c>
      <c r="G324" s="27">
        <v>151</v>
      </c>
      <c r="H324" s="27">
        <v>133</v>
      </c>
      <c r="I324" s="27"/>
      <c r="J324" s="27"/>
      <c r="K324" s="32">
        <f t="shared" si="36"/>
        <v>541</v>
      </c>
      <c r="L324" s="32" t="s">
        <v>1286</v>
      </c>
      <c r="M324" s="32"/>
      <c r="N324" s="32">
        <f t="shared" si="37"/>
        <v>540.96820000000002</v>
      </c>
      <c r="O324" s="32">
        <f t="shared" si="38"/>
        <v>4</v>
      </c>
      <c r="P324" s="32">
        <f t="shared" ca="1" si="39"/>
        <v>0</v>
      </c>
      <c r="Q324" s="33" t="s">
        <v>85</v>
      </c>
      <c r="R324" s="55">
        <f t="shared" si="40"/>
        <v>0</v>
      </c>
      <c r="S324" s="34">
        <f t="shared" si="41"/>
        <v>541.13415200000009</v>
      </c>
      <c r="T324" s="27">
        <v>151</v>
      </c>
      <c r="U324" s="27">
        <v>135</v>
      </c>
      <c r="V324" s="27">
        <v>133</v>
      </c>
      <c r="W324" s="29">
        <v>122</v>
      </c>
      <c r="X324" s="27"/>
      <c r="Y324" s="27"/>
      <c r="AA324" s="35">
        <v>0</v>
      </c>
      <c r="AB324" s="35">
        <v>0</v>
      </c>
      <c r="AC324" s="35">
        <v>0</v>
      </c>
      <c r="AD324" s="35">
        <v>0</v>
      </c>
      <c r="AE324" s="36">
        <v>4</v>
      </c>
      <c r="AF324" s="37">
        <v>541.1354520000001</v>
      </c>
      <c r="AG324" s="38">
        <v>151</v>
      </c>
      <c r="AH324" s="32">
        <v>570</v>
      </c>
      <c r="AI324" s="38"/>
      <c r="AJ324" s="38"/>
      <c r="AK324" s="38"/>
      <c r="AL324" s="30"/>
    </row>
    <row r="325" spans="1:38" ht="15">
      <c r="A325" s="58">
        <v>25</v>
      </c>
      <c r="B325" s="58">
        <v>24</v>
      </c>
      <c r="C325" s="58" t="s">
        <v>282</v>
      </c>
      <c r="D325" s="29" t="s">
        <v>81</v>
      </c>
      <c r="E325" s="29">
        <v>154</v>
      </c>
      <c r="F325" s="27">
        <v>164</v>
      </c>
      <c r="G325" s="27"/>
      <c r="H325" s="27"/>
      <c r="I325" s="27"/>
      <c r="J325" s="27">
        <v>184</v>
      </c>
      <c r="K325" s="32">
        <f t="shared" si="36"/>
        <v>502</v>
      </c>
      <c r="L325" s="32" t="s">
        <v>1286</v>
      </c>
      <c r="M325" s="32"/>
      <c r="N325" s="32">
        <f t="shared" si="37"/>
        <v>501.96809999999999</v>
      </c>
      <c r="O325" s="32">
        <f t="shared" si="38"/>
        <v>3</v>
      </c>
      <c r="P325" s="32">
        <f t="shared" ca="1" si="39"/>
        <v>0</v>
      </c>
      <c r="Q325" s="33" t="s">
        <v>85</v>
      </c>
      <c r="R325" s="55">
        <f t="shared" si="40"/>
        <v>0</v>
      </c>
      <c r="S325" s="34">
        <f t="shared" si="41"/>
        <v>502.17003999999997</v>
      </c>
      <c r="T325" s="27">
        <v>184</v>
      </c>
      <c r="U325" s="27">
        <v>164</v>
      </c>
      <c r="V325" s="29">
        <v>154</v>
      </c>
      <c r="W325" s="27"/>
      <c r="X325" s="27"/>
      <c r="Y325" s="27"/>
      <c r="AA325" s="35">
        <v>0</v>
      </c>
      <c r="AB325" s="35">
        <v>0</v>
      </c>
      <c r="AC325" s="35">
        <v>0</v>
      </c>
      <c r="AD325" s="35">
        <v>0</v>
      </c>
      <c r="AE325" s="36">
        <v>2</v>
      </c>
      <c r="AF325" s="37">
        <v>318.14749999999998</v>
      </c>
      <c r="AG325" s="38">
        <v>164</v>
      </c>
      <c r="AH325" s="32">
        <v>482</v>
      </c>
      <c r="AI325" s="38"/>
      <c r="AJ325" s="38"/>
      <c r="AK325" s="38"/>
      <c r="AL325" s="30"/>
    </row>
    <row r="326" spans="1:38" ht="15">
      <c r="A326" s="58">
        <v>26</v>
      </c>
      <c r="B326" s="58">
        <v>25</v>
      </c>
      <c r="C326" s="58" t="s">
        <v>637</v>
      </c>
      <c r="D326" s="29" t="s">
        <v>50</v>
      </c>
      <c r="E326" s="29"/>
      <c r="F326" s="27">
        <v>107</v>
      </c>
      <c r="G326" s="27">
        <v>140</v>
      </c>
      <c r="H326" s="27">
        <v>110</v>
      </c>
      <c r="I326" s="27">
        <v>143</v>
      </c>
      <c r="J326" s="27"/>
      <c r="K326" s="32">
        <f t="shared" si="36"/>
        <v>500</v>
      </c>
      <c r="L326" s="32" t="s">
        <v>1286</v>
      </c>
      <c r="M326" s="32"/>
      <c r="N326" s="32">
        <f t="shared" si="37"/>
        <v>499.96800000000002</v>
      </c>
      <c r="O326" s="32">
        <f t="shared" si="38"/>
        <v>4</v>
      </c>
      <c r="P326" s="32">
        <f t="shared" ca="1" si="39"/>
        <v>0</v>
      </c>
      <c r="Q326" s="33" t="s">
        <v>85</v>
      </c>
      <c r="R326" s="34">
        <f t="shared" si="40"/>
        <v>0</v>
      </c>
      <c r="S326" s="34">
        <f t="shared" si="41"/>
        <v>500.12620700000002</v>
      </c>
      <c r="T326" s="27">
        <v>143</v>
      </c>
      <c r="U326" s="27">
        <v>140</v>
      </c>
      <c r="V326" s="27">
        <v>110</v>
      </c>
      <c r="W326" s="27">
        <v>107</v>
      </c>
      <c r="X326" s="29"/>
      <c r="Y326" s="27"/>
      <c r="AA326" s="35">
        <v>0</v>
      </c>
      <c r="AB326" s="35">
        <v>0</v>
      </c>
      <c r="AC326" s="35">
        <v>0</v>
      </c>
      <c r="AD326" s="35">
        <v>0</v>
      </c>
      <c r="AE326" s="36">
        <v>4</v>
      </c>
      <c r="AF326" s="37">
        <v>500.12760700000001</v>
      </c>
      <c r="AG326" s="38">
        <v>143</v>
      </c>
      <c r="AH326" s="32">
        <v>536</v>
      </c>
      <c r="AI326" s="38"/>
      <c r="AJ326" s="38"/>
      <c r="AK326" s="38"/>
      <c r="AL326" s="30"/>
    </row>
    <row r="327" spans="1:38" ht="15">
      <c r="A327" s="58">
        <v>27</v>
      </c>
      <c r="B327" s="58">
        <v>26</v>
      </c>
      <c r="C327" s="58" t="s">
        <v>321</v>
      </c>
      <c r="D327" s="29" t="s">
        <v>50</v>
      </c>
      <c r="E327" s="29">
        <v>85</v>
      </c>
      <c r="F327" s="27">
        <v>81</v>
      </c>
      <c r="G327" s="27">
        <v>121</v>
      </c>
      <c r="H327" s="27">
        <v>71</v>
      </c>
      <c r="I327" s="27">
        <v>117</v>
      </c>
      <c r="J327" s="27">
        <v>163</v>
      </c>
      <c r="K327" s="32">
        <f t="shared" si="36"/>
        <v>486</v>
      </c>
      <c r="L327" s="32" t="s">
        <v>1286</v>
      </c>
      <c r="M327" s="32"/>
      <c r="N327" s="32">
        <f t="shared" si="37"/>
        <v>485.96789999999999</v>
      </c>
      <c r="O327" s="32">
        <f t="shared" si="38"/>
        <v>6</v>
      </c>
      <c r="P327" s="32">
        <f t="shared" ca="1" si="39"/>
        <v>0</v>
      </c>
      <c r="Q327" s="33" t="s">
        <v>85</v>
      </c>
      <c r="R327" s="55">
        <f t="shared" si="40"/>
        <v>0</v>
      </c>
      <c r="S327" s="34">
        <f t="shared" si="41"/>
        <v>486.14426380999998</v>
      </c>
      <c r="T327" s="27">
        <v>163</v>
      </c>
      <c r="U327" s="27">
        <v>121</v>
      </c>
      <c r="V327" s="27">
        <v>117</v>
      </c>
      <c r="W327" s="29">
        <v>85</v>
      </c>
      <c r="X327" s="27">
        <v>81</v>
      </c>
      <c r="Y327" s="27">
        <v>71</v>
      </c>
      <c r="AA327" s="35">
        <v>0</v>
      </c>
      <c r="AB327" s="35">
        <v>0</v>
      </c>
      <c r="AC327" s="35">
        <v>0</v>
      </c>
      <c r="AD327" s="35">
        <v>0</v>
      </c>
      <c r="AE327" s="36">
        <v>5</v>
      </c>
      <c r="AF327" s="37">
        <v>404.10243810000003</v>
      </c>
      <c r="AG327" s="38">
        <v>121</v>
      </c>
      <c r="AH327" s="32">
        <v>444</v>
      </c>
      <c r="AI327" s="38"/>
      <c r="AJ327" s="38"/>
      <c r="AK327" s="38"/>
      <c r="AL327" s="30"/>
    </row>
    <row r="328" spans="1:38" ht="15">
      <c r="A328" s="58">
        <v>28</v>
      </c>
      <c r="B328" s="58">
        <v>27</v>
      </c>
      <c r="C328" s="58" t="s">
        <v>320</v>
      </c>
      <c r="D328" s="29" t="s">
        <v>122</v>
      </c>
      <c r="E328" s="29">
        <v>81</v>
      </c>
      <c r="F328" s="27"/>
      <c r="G328" s="27">
        <v>110</v>
      </c>
      <c r="H328" s="27">
        <v>79</v>
      </c>
      <c r="I328" s="27">
        <v>111</v>
      </c>
      <c r="J328" s="27">
        <v>164</v>
      </c>
      <c r="K328" s="32">
        <f t="shared" si="36"/>
        <v>466</v>
      </c>
      <c r="L328" s="32" t="s">
        <v>1286</v>
      </c>
      <c r="M328" s="32"/>
      <c r="N328" s="32">
        <f t="shared" si="37"/>
        <v>465.96780000000001</v>
      </c>
      <c r="O328" s="32">
        <f t="shared" si="38"/>
        <v>5</v>
      </c>
      <c r="P328" s="32">
        <f t="shared" ca="1" si="39"/>
        <v>0</v>
      </c>
      <c r="Q328" s="33" t="s">
        <v>85</v>
      </c>
      <c r="R328" s="55">
        <f t="shared" si="40"/>
        <v>0</v>
      </c>
      <c r="S328" s="34">
        <f t="shared" si="41"/>
        <v>466.14408890000004</v>
      </c>
      <c r="T328" s="27">
        <v>164</v>
      </c>
      <c r="U328" s="27">
        <v>111</v>
      </c>
      <c r="V328" s="27">
        <v>110</v>
      </c>
      <c r="W328" s="29">
        <v>81</v>
      </c>
      <c r="X328" s="27">
        <v>79</v>
      </c>
      <c r="Y328" s="27"/>
      <c r="AA328" s="35">
        <v>0</v>
      </c>
      <c r="AB328" s="35">
        <v>0</v>
      </c>
      <c r="AC328" s="35">
        <v>0</v>
      </c>
      <c r="AD328" s="35">
        <v>0</v>
      </c>
      <c r="AE328" s="36">
        <v>4</v>
      </c>
      <c r="AF328" s="37">
        <v>381.09158900000006</v>
      </c>
      <c r="AG328" s="38">
        <v>111</v>
      </c>
      <c r="AH328" s="32">
        <v>413</v>
      </c>
      <c r="AI328" s="38"/>
      <c r="AJ328" s="38"/>
      <c r="AK328" s="38"/>
      <c r="AL328" s="30"/>
    </row>
    <row r="329" spans="1:38" ht="15">
      <c r="A329" s="58">
        <v>29</v>
      </c>
      <c r="B329" s="58">
        <v>28</v>
      </c>
      <c r="C329" s="58" t="s">
        <v>638</v>
      </c>
      <c r="D329" s="29" t="s">
        <v>28</v>
      </c>
      <c r="E329" s="29"/>
      <c r="F329" s="27"/>
      <c r="G329" s="27">
        <v>155</v>
      </c>
      <c r="H329" s="27">
        <v>156</v>
      </c>
      <c r="I329" s="27">
        <v>150</v>
      </c>
      <c r="J329" s="27"/>
      <c r="K329" s="32">
        <f t="shared" si="36"/>
        <v>461</v>
      </c>
      <c r="L329" s="32" t="s">
        <v>1286</v>
      </c>
      <c r="M329" s="32"/>
      <c r="N329" s="32">
        <f t="shared" si="37"/>
        <v>460.96769999999998</v>
      </c>
      <c r="O329" s="32">
        <f t="shared" si="38"/>
        <v>3</v>
      </c>
      <c r="P329" s="32">
        <f t="shared" ca="1" si="39"/>
        <v>0</v>
      </c>
      <c r="Q329" s="33" t="s">
        <v>85</v>
      </c>
      <c r="R329" s="34">
        <f t="shared" si="40"/>
        <v>0</v>
      </c>
      <c r="S329" s="34">
        <f t="shared" si="41"/>
        <v>461.14069999999998</v>
      </c>
      <c r="T329" s="27">
        <v>156</v>
      </c>
      <c r="U329" s="27">
        <v>155</v>
      </c>
      <c r="V329" s="27">
        <v>150</v>
      </c>
      <c r="W329" s="29"/>
      <c r="X329" s="27"/>
      <c r="Y329" s="27"/>
      <c r="AA329" s="35">
        <v>0</v>
      </c>
      <c r="AB329" s="35">
        <v>0</v>
      </c>
      <c r="AC329" s="35">
        <v>0</v>
      </c>
      <c r="AD329" s="35">
        <v>0</v>
      </c>
      <c r="AE329" s="36">
        <v>3</v>
      </c>
      <c r="AF329" s="37">
        <v>461.1422</v>
      </c>
      <c r="AG329" s="38">
        <v>156</v>
      </c>
      <c r="AH329" s="32">
        <v>617</v>
      </c>
      <c r="AI329" s="38"/>
      <c r="AJ329" s="38"/>
      <c r="AK329" s="38"/>
      <c r="AL329" s="30"/>
    </row>
    <row r="330" spans="1:38" ht="15">
      <c r="A330" s="58">
        <v>30</v>
      </c>
      <c r="B330" s="58">
        <v>29</v>
      </c>
      <c r="C330" s="58" t="s">
        <v>639</v>
      </c>
      <c r="D330" s="29" t="s">
        <v>43</v>
      </c>
      <c r="E330" s="29"/>
      <c r="F330" s="27">
        <v>152</v>
      </c>
      <c r="G330" s="27"/>
      <c r="H330" s="27">
        <v>132</v>
      </c>
      <c r="I330" s="27">
        <v>176</v>
      </c>
      <c r="J330" s="27"/>
      <c r="K330" s="32">
        <f t="shared" si="36"/>
        <v>460</v>
      </c>
      <c r="L330" s="32" t="s">
        <v>1286</v>
      </c>
      <c r="M330" s="32"/>
      <c r="N330" s="32">
        <f t="shared" si="37"/>
        <v>459.9676</v>
      </c>
      <c r="O330" s="32">
        <f t="shared" si="38"/>
        <v>3</v>
      </c>
      <c r="P330" s="32">
        <f t="shared" ca="1" si="39"/>
        <v>0</v>
      </c>
      <c r="Q330" s="33" t="s">
        <v>85</v>
      </c>
      <c r="R330" s="34">
        <f t="shared" si="40"/>
        <v>0</v>
      </c>
      <c r="S330" s="34">
        <f t="shared" si="41"/>
        <v>460.16012000000001</v>
      </c>
      <c r="T330" s="27">
        <v>176</v>
      </c>
      <c r="U330" s="27">
        <v>152</v>
      </c>
      <c r="V330" s="27">
        <v>132</v>
      </c>
      <c r="W330" s="29"/>
      <c r="X330" s="27"/>
      <c r="Y330" s="27"/>
      <c r="AA330" s="35">
        <v>0</v>
      </c>
      <c r="AB330" s="35">
        <v>0</v>
      </c>
      <c r="AC330" s="35">
        <v>0</v>
      </c>
      <c r="AD330" s="35">
        <v>0</v>
      </c>
      <c r="AE330" s="36">
        <v>3</v>
      </c>
      <c r="AF330" s="37">
        <v>460.16162000000003</v>
      </c>
      <c r="AG330" s="38">
        <v>176</v>
      </c>
      <c r="AH330" s="32">
        <v>636</v>
      </c>
      <c r="AI330" s="38"/>
      <c r="AJ330" s="38"/>
      <c r="AK330" s="38"/>
      <c r="AL330" s="30"/>
    </row>
    <row r="331" spans="1:38" ht="15">
      <c r="A331" s="58">
        <v>31</v>
      </c>
      <c r="B331" s="58">
        <v>30</v>
      </c>
      <c r="C331" s="58" t="s">
        <v>640</v>
      </c>
      <c r="D331" s="29" t="s">
        <v>81</v>
      </c>
      <c r="E331" s="29">
        <v>216</v>
      </c>
      <c r="F331" s="27"/>
      <c r="G331" s="27"/>
      <c r="H331" s="27"/>
      <c r="I331" s="27">
        <v>232</v>
      </c>
      <c r="J331" s="27"/>
      <c r="K331" s="32">
        <f t="shared" si="36"/>
        <v>448</v>
      </c>
      <c r="L331" s="32" t="s">
        <v>1286</v>
      </c>
      <c r="M331" s="32"/>
      <c r="N331" s="32">
        <f t="shared" si="37"/>
        <v>447.96749999999997</v>
      </c>
      <c r="O331" s="32">
        <f t="shared" si="38"/>
        <v>2</v>
      </c>
      <c r="P331" s="32">
        <f t="shared" ca="1" si="39"/>
        <v>0</v>
      </c>
      <c r="Q331" s="33" t="s">
        <v>85</v>
      </c>
      <c r="R331" s="55">
        <f t="shared" si="40"/>
        <v>0</v>
      </c>
      <c r="S331" s="34">
        <f t="shared" si="41"/>
        <v>448.22109999999998</v>
      </c>
      <c r="T331" s="27">
        <v>232</v>
      </c>
      <c r="U331" s="29">
        <v>216</v>
      </c>
      <c r="V331" s="27"/>
      <c r="W331" s="27"/>
      <c r="X331" s="27"/>
      <c r="Y331" s="27"/>
      <c r="AA331" s="35">
        <v>0</v>
      </c>
      <c r="AB331" s="35">
        <v>0</v>
      </c>
      <c r="AC331" s="35">
        <v>0</v>
      </c>
      <c r="AD331" s="35">
        <v>0</v>
      </c>
      <c r="AE331" s="36">
        <v>2</v>
      </c>
      <c r="AF331" s="37">
        <v>448.2226</v>
      </c>
      <c r="AG331" s="38">
        <v>232</v>
      </c>
      <c r="AH331" s="32">
        <v>680</v>
      </c>
      <c r="AI331" s="38"/>
      <c r="AJ331" s="38"/>
      <c r="AK331" s="38"/>
      <c r="AL331" s="30"/>
    </row>
    <row r="332" spans="1:38" ht="15">
      <c r="A332" s="58">
        <v>32</v>
      </c>
      <c r="B332" s="58">
        <v>31</v>
      </c>
      <c r="C332" s="58" t="s">
        <v>286</v>
      </c>
      <c r="D332" s="29" t="s">
        <v>275</v>
      </c>
      <c r="E332" s="29">
        <v>90</v>
      </c>
      <c r="F332" s="27">
        <v>89</v>
      </c>
      <c r="G332" s="27"/>
      <c r="H332" s="27">
        <v>82</v>
      </c>
      <c r="I332" s="27"/>
      <c r="J332" s="27">
        <v>182</v>
      </c>
      <c r="K332" s="32">
        <f t="shared" si="36"/>
        <v>443</v>
      </c>
      <c r="L332" s="32" t="s">
        <v>1286</v>
      </c>
      <c r="M332" s="32"/>
      <c r="N332" s="32">
        <f t="shared" si="37"/>
        <v>442.9674</v>
      </c>
      <c r="O332" s="32">
        <f t="shared" si="38"/>
        <v>4</v>
      </c>
      <c r="P332" s="32">
        <f t="shared" ca="1" si="39"/>
        <v>0</v>
      </c>
      <c r="Q332" s="33" t="s">
        <v>85</v>
      </c>
      <c r="R332" s="55">
        <f t="shared" si="40"/>
        <v>0</v>
      </c>
      <c r="S332" s="34">
        <f t="shared" si="41"/>
        <v>443.15937200000008</v>
      </c>
      <c r="T332" s="27">
        <v>182</v>
      </c>
      <c r="U332" s="29">
        <v>90</v>
      </c>
      <c r="V332" s="27">
        <v>89</v>
      </c>
      <c r="W332" s="27">
        <v>82</v>
      </c>
      <c r="X332" s="27"/>
      <c r="Y332" s="27"/>
      <c r="AA332" s="35">
        <v>0</v>
      </c>
      <c r="AB332" s="35">
        <v>0</v>
      </c>
      <c r="AC332" s="35">
        <v>0</v>
      </c>
      <c r="AD332" s="35">
        <v>0</v>
      </c>
      <c r="AE332" s="36">
        <v>3</v>
      </c>
      <c r="AF332" s="37">
        <v>261.06751999999994</v>
      </c>
      <c r="AG332" s="38">
        <v>90</v>
      </c>
      <c r="AH332" s="32">
        <v>351</v>
      </c>
      <c r="AI332" s="38"/>
      <c r="AJ332" s="38"/>
      <c r="AK332" s="38"/>
      <c r="AL332" s="30"/>
    </row>
    <row r="333" spans="1:38" ht="15">
      <c r="A333" s="58">
        <v>33</v>
      </c>
      <c r="B333" s="58">
        <v>32</v>
      </c>
      <c r="C333" s="58" t="s">
        <v>641</v>
      </c>
      <c r="D333" s="29" t="s">
        <v>40</v>
      </c>
      <c r="E333" s="29"/>
      <c r="F333" s="27">
        <v>133</v>
      </c>
      <c r="G333" s="27">
        <v>150</v>
      </c>
      <c r="H333" s="27">
        <v>142</v>
      </c>
      <c r="I333" s="27"/>
      <c r="J333" s="27"/>
      <c r="K333" s="32">
        <f t="shared" si="36"/>
        <v>425</v>
      </c>
      <c r="L333" s="32" t="s">
        <v>1286</v>
      </c>
      <c r="M333" s="32"/>
      <c r="N333" s="32">
        <f t="shared" si="37"/>
        <v>424.96730000000002</v>
      </c>
      <c r="O333" s="32">
        <f t="shared" si="38"/>
        <v>3</v>
      </c>
      <c r="P333" s="32">
        <f t="shared" ca="1" si="39"/>
        <v>0</v>
      </c>
      <c r="Q333" s="33" t="s">
        <v>85</v>
      </c>
      <c r="R333" s="34">
        <f t="shared" si="40"/>
        <v>0</v>
      </c>
      <c r="S333" s="34">
        <f t="shared" si="41"/>
        <v>425.13283000000001</v>
      </c>
      <c r="T333" s="27">
        <v>150</v>
      </c>
      <c r="U333" s="27">
        <v>142</v>
      </c>
      <c r="V333" s="27">
        <v>133</v>
      </c>
      <c r="W333" s="29"/>
      <c r="X333" s="27"/>
      <c r="Y333" s="27"/>
      <c r="AA333" s="35">
        <v>0</v>
      </c>
      <c r="AB333" s="35">
        <v>0</v>
      </c>
      <c r="AC333" s="35">
        <v>0</v>
      </c>
      <c r="AD333" s="35">
        <v>0</v>
      </c>
      <c r="AE333" s="36">
        <v>3</v>
      </c>
      <c r="AF333" s="37">
        <v>425.13443000000001</v>
      </c>
      <c r="AG333" s="38">
        <v>150</v>
      </c>
      <c r="AH333" s="32">
        <v>575</v>
      </c>
      <c r="AI333" s="38"/>
      <c r="AJ333" s="38"/>
      <c r="AK333" s="38"/>
      <c r="AL333" s="30"/>
    </row>
    <row r="334" spans="1:38" ht="15">
      <c r="A334" s="58">
        <v>34</v>
      </c>
      <c r="B334" s="58">
        <v>33</v>
      </c>
      <c r="C334" s="58" t="s">
        <v>186</v>
      </c>
      <c r="D334" s="29" t="s">
        <v>65</v>
      </c>
      <c r="E334" s="29"/>
      <c r="F334" s="27"/>
      <c r="G334" s="27"/>
      <c r="H334" s="27"/>
      <c r="I334" s="27">
        <v>193</v>
      </c>
      <c r="J334" s="27">
        <v>230</v>
      </c>
      <c r="K334" s="32">
        <f t="shared" si="36"/>
        <v>423</v>
      </c>
      <c r="L334" s="32" t="s">
        <v>1286</v>
      </c>
      <c r="M334" s="32"/>
      <c r="N334" s="32">
        <f t="shared" si="37"/>
        <v>422.96719999999999</v>
      </c>
      <c r="O334" s="32">
        <f t="shared" si="38"/>
        <v>2</v>
      </c>
      <c r="P334" s="32">
        <f t="shared" ca="1" si="39"/>
        <v>0</v>
      </c>
      <c r="Q334" s="33" t="s">
        <v>85</v>
      </c>
      <c r="R334" s="34">
        <f t="shared" si="40"/>
        <v>0</v>
      </c>
      <c r="S334" s="34">
        <f t="shared" si="41"/>
        <v>423.2165</v>
      </c>
      <c r="T334" s="27">
        <v>230</v>
      </c>
      <c r="U334" s="27">
        <v>193</v>
      </c>
      <c r="V334" s="29"/>
      <c r="W334" s="27"/>
      <c r="X334" s="27"/>
      <c r="Y334" s="27"/>
      <c r="AA334" s="35">
        <v>0</v>
      </c>
      <c r="AB334" s="35">
        <v>0</v>
      </c>
      <c r="AC334" s="35">
        <v>0</v>
      </c>
      <c r="AD334" s="35">
        <v>0</v>
      </c>
      <c r="AE334" s="36">
        <v>1</v>
      </c>
      <c r="AF334" s="37">
        <v>193.15970000000002</v>
      </c>
      <c r="AG334" s="38">
        <v>193</v>
      </c>
      <c r="AH334" s="32">
        <v>386</v>
      </c>
      <c r="AI334" s="38"/>
      <c r="AJ334" s="38"/>
      <c r="AK334" s="38"/>
      <c r="AL334" s="30"/>
    </row>
    <row r="335" spans="1:38" ht="15">
      <c r="A335" s="58">
        <v>35</v>
      </c>
      <c r="B335" s="58">
        <v>34</v>
      </c>
      <c r="C335" s="58" t="s">
        <v>202</v>
      </c>
      <c r="D335" s="29" t="s">
        <v>19</v>
      </c>
      <c r="E335" s="29"/>
      <c r="F335" s="27"/>
      <c r="G335" s="27"/>
      <c r="H335" s="27"/>
      <c r="I335" s="27">
        <v>186</v>
      </c>
      <c r="J335" s="27">
        <v>217</v>
      </c>
      <c r="K335" s="32">
        <f t="shared" si="36"/>
        <v>403</v>
      </c>
      <c r="L335" s="32" t="s">
        <v>1286</v>
      </c>
      <c r="M335" s="32"/>
      <c r="N335" s="32">
        <f t="shared" si="37"/>
        <v>402.96710000000002</v>
      </c>
      <c r="O335" s="32">
        <f t="shared" si="38"/>
        <v>2</v>
      </c>
      <c r="P335" s="32">
        <f t="shared" ca="1" si="39"/>
        <v>0</v>
      </c>
      <c r="Q335" s="33" t="s">
        <v>85</v>
      </c>
      <c r="R335" s="34">
        <f t="shared" si="40"/>
        <v>0</v>
      </c>
      <c r="S335" s="34">
        <f t="shared" si="41"/>
        <v>403.20269999999999</v>
      </c>
      <c r="T335" s="27">
        <v>217</v>
      </c>
      <c r="U335" s="27">
        <v>186</v>
      </c>
      <c r="V335" s="29"/>
      <c r="W335" s="27"/>
      <c r="X335" s="27"/>
      <c r="Y335" s="27"/>
      <c r="AA335" s="35">
        <v>0</v>
      </c>
      <c r="AB335" s="35">
        <v>0</v>
      </c>
      <c r="AC335" s="35">
        <v>0</v>
      </c>
      <c r="AD335" s="35">
        <v>0</v>
      </c>
      <c r="AE335" s="36">
        <v>1</v>
      </c>
      <c r="AF335" s="37">
        <v>186.15260000000001</v>
      </c>
      <c r="AG335" s="38">
        <v>186</v>
      </c>
      <c r="AH335" s="32">
        <v>372</v>
      </c>
      <c r="AI335" s="38"/>
      <c r="AJ335" s="38"/>
      <c r="AK335" s="38"/>
      <c r="AL335" s="30"/>
    </row>
    <row r="336" spans="1:38" ht="15">
      <c r="A336" s="58">
        <v>36</v>
      </c>
      <c r="B336" s="58">
        <v>35</v>
      </c>
      <c r="C336" s="58" t="s">
        <v>236</v>
      </c>
      <c r="D336" s="29" t="s">
        <v>122</v>
      </c>
      <c r="E336" s="29"/>
      <c r="F336" s="27">
        <v>163</v>
      </c>
      <c r="G336" s="27"/>
      <c r="H336" s="27"/>
      <c r="I336" s="27"/>
      <c r="J336" s="27">
        <v>199</v>
      </c>
      <c r="K336" s="32">
        <f t="shared" si="36"/>
        <v>362</v>
      </c>
      <c r="L336" s="32" t="s">
        <v>1286</v>
      </c>
      <c r="M336" s="32"/>
      <c r="N336" s="32">
        <f t="shared" si="37"/>
        <v>361.96699999999998</v>
      </c>
      <c r="O336" s="32">
        <f t="shared" si="38"/>
        <v>2</v>
      </c>
      <c r="P336" s="32">
        <f t="shared" ca="1" si="39"/>
        <v>0</v>
      </c>
      <c r="Q336" s="33" t="s">
        <v>85</v>
      </c>
      <c r="R336" s="34">
        <f t="shared" si="40"/>
        <v>0</v>
      </c>
      <c r="S336" s="34">
        <f t="shared" si="41"/>
        <v>362.1823</v>
      </c>
      <c r="T336" s="27">
        <v>199</v>
      </c>
      <c r="U336" s="27">
        <v>163</v>
      </c>
      <c r="V336" s="29"/>
      <c r="W336" s="27"/>
      <c r="X336" s="27"/>
      <c r="Y336" s="27"/>
      <c r="AA336" s="35">
        <v>0</v>
      </c>
      <c r="AB336" s="35">
        <v>0</v>
      </c>
      <c r="AC336" s="35">
        <v>0</v>
      </c>
      <c r="AD336" s="35">
        <v>0</v>
      </c>
      <c r="AE336" s="36">
        <v>1</v>
      </c>
      <c r="AF336" s="37">
        <v>163.1294</v>
      </c>
      <c r="AG336" s="38">
        <v>163</v>
      </c>
      <c r="AH336" s="32">
        <v>326</v>
      </c>
      <c r="AI336" s="38"/>
      <c r="AJ336" s="38"/>
      <c r="AK336" s="38"/>
      <c r="AL336" s="30"/>
    </row>
    <row r="337" spans="1:38" ht="15">
      <c r="A337" s="58">
        <v>37</v>
      </c>
      <c r="B337" s="58">
        <v>36</v>
      </c>
      <c r="C337" s="58" t="s">
        <v>642</v>
      </c>
      <c r="D337" s="29" t="s">
        <v>122</v>
      </c>
      <c r="E337" s="29">
        <v>175</v>
      </c>
      <c r="F337" s="27"/>
      <c r="G337" s="27"/>
      <c r="H337" s="27">
        <v>179</v>
      </c>
      <c r="I337" s="27"/>
      <c r="J337" s="27"/>
      <c r="K337" s="32">
        <f t="shared" si="36"/>
        <v>354</v>
      </c>
      <c r="L337" s="32" t="s">
        <v>1286</v>
      </c>
      <c r="M337" s="32"/>
      <c r="N337" s="32">
        <f t="shared" si="37"/>
        <v>353.96690000000001</v>
      </c>
      <c r="O337" s="32">
        <f t="shared" si="38"/>
        <v>2</v>
      </c>
      <c r="P337" s="32">
        <f t="shared" ca="1" si="39"/>
        <v>0</v>
      </c>
      <c r="Q337" s="33" t="s">
        <v>85</v>
      </c>
      <c r="R337" s="55">
        <f t="shared" si="40"/>
        <v>0</v>
      </c>
      <c r="S337" s="34">
        <f t="shared" si="41"/>
        <v>354.16339999999997</v>
      </c>
      <c r="T337" s="27">
        <v>179</v>
      </c>
      <c r="U337" s="29">
        <v>175</v>
      </c>
      <c r="V337" s="27"/>
      <c r="W337" s="27"/>
      <c r="X337" s="27"/>
      <c r="Y337" s="27"/>
      <c r="AA337" s="35">
        <v>0</v>
      </c>
      <c r="AB337" s="35">
        <v>0</v>
      </c>
      <c r="AC337" s="35">
        <v>0</v>
      </c>
      <c r="AD337" s="35">
        <v>0</v>
      </c>
      <c r="AE337" s="36">
        <v>2</v>
      </c>
      <c r="AF337" s="37">
        <v>354.16499999999996</v>
      </c>
      <c r="AG337" s="38">
        <v>179</v>
      </c>
      <c r="AH337" s="32">
        <v>533</v>
      </c>
      <c r="AI337" s="38"/>
      <c r="AJ337" s="38"/>
      <c r="AK337" s="38"/>
      <c r="AL337" s="30"/>
    </row>
    <row r="338" spans="1:38" ht="15">
      <c r="A338" s="58">
        <v>38</v>
      </c>
      <c r="B338" s="58">
        <v>37</v>
      </c>
      <c r="C338" s="58" t="s">
        <v>643</v>
      </c>
      <c r="D338" s="29" t="s">
        <v>305</v>
      </c>
      <c r="E338" s="29"/>
      <c r="F338" s="27"/>
      <c r="G338" s="27"/>
      <c r="H338" s="27">
        <v>143</v>
      </c>
      <c r="I338" s="27">
        <v>204</v>
      </c>
      <c r="J338" s="27"/>
      <c r="K338" s="32">
        <f t="shared" si="36"/>
        <v>347</v>
      </c>
      <c r="L338" s="32" t="s">
        <v>1286</v>
      </c>
      <c r="M338" s="32"/>
      <c r="N338" s="32">
        <f t="shared" si="37"/>
        <v>346.96679999999998</v>
      </c>
      <c r="O338" s="32">
        <f t="shared" si="38"/>
        <v>2</v>
      </c>
      <c r="P338" s="32">
        <f t="shared" ca="1" si="39"/>
        <v>0</v>
      </c>
      <c r="Q338" s="33" t="s">
        <v>85</v>
      </c>
      <c r="R338" s="34">
        <f t="shared" si="40"/>
        <v>0</v>
      </c>
      <c r="S338" s="34">
        <f t="shared" si="41"/>
        <v>347.18509999999998</v>
      </c>
      <c r="T338" s="27">
        <v>204</v>
      </c>
      <c r="U338" s="27">
        <v>143</v>
      </c>
      <c r="V338" s="29"/>
      <c r="W338" s="27"/>
      <c r="X338" s="27"/>
      <c r="Y338" s="27"/>
      <c r="AA338" s="35">
        <v>0</v>
      </c>
      <c r="AB338" s="35">
        <v>0</v>
      </c>
      <c r="AC338" s="35">
        <v>0</v>
      </c>
      <c r="AD338" s="35">
        <v>0</v>
      </c>
      <c r="AE338" s="36">
        <v>2</v>
      </c>
      <c r="AF338" s="37">
        <v>347.18669999999997</v>
      </c>
      <c r="AG338" s="38">
        <v>204</v>
      </c>
      <c r="AH338" s="32">
        <v>551</v>
      </c>
      <c r="AI338" s="38"/>
      <c r="AJ338" s="38"/>
      <c r="AK338" s="38"/>
      <c r="AL338" s="30"/>
    </row>
    <row r="339" spans="1:38" ht="15">
      <c r="A339" s="58">
        <v>39</v>
      </c>
      <c r="B339" s="58">
        <v>38</v>
      </c>
      <c r="C339" s="58" t="s">
        <v>644</v>
      </c>
      <c r="D339" s="29" t="s">
        <v>146</v>
      </c>
      <c r="E339" s="29"/>
      <c r="F339" s="27"/>
      <c r="G339" s="27">
        <v>126</v>
      </c>
      <c r="H339" s="27">
        <v>77</v>
      </c>
      <c r="I339" s="27">
        <v>127</v>
      </c>
      <c r="J339" s="27"/>
      <c r="K339" s="32">
        <f t="shared" si="36"/>
        <v>330</v>
      </c>
      <c r="L339" s="32" t="s">
        <v>1286</v>
      </c>
      <c r="M339" s="32"/>
      <c r="N339" s="32">
        <f t="shared" si="37"/>
        <v>329.9667</v>
      </c>
      <c r="O339" s="32">
        <f t="shared" si="38"/>
        <v>3</v>
      </c>
      <c r="P339" s="32">
        <f t="shared" ca="1" si="39"/>
        <v>0</v>
      </c>
      <c r="Q339" s="33" t="s">
        <v>85</v>
      </c>
      <c r="R339" s="34">
        <f t="shared" si="40"/>
        <v>0</v>
      </c>
      <c r="S339" s="34">
        <f t="shared" si="41"/>
        <v>330.10707000000002</v>
      </c>
      <c r="T339" s="27">
        <v>127</v>
      </c>
      <c r="U339" s="27">
        <v>126</v>
      </c>
      <c r="V339" s="27">
        <v>77</v>
      </c>
      <c r="W339" s="29"/>
      <c r="X339" s="27"/>
      <c r="Y339" s="27"/>
      <c r="AA339" s="35">
        <v>0</v>
      </c>
      <c r="AB339" s="35">
        <v>0</v>
      </c>
      <c r="AC339" s="35">
        <v>0</v>
      </c>
      <c r="AD339" s="35">
        <v>0</v>
      </c>
      <c r="AE339" s="36">
        <v>3</v>
      </c>
      <c r="AF339" s="37">
        <v>330.10867000000002</v>
      </c>
      <c r="AG339" s="38">
        <v>127</v>
      </c>
      <c r="AH339" s="32">
        <v>457</v>
      </c>
      <c r="AI339" s="38"/>
      <c r="AJ339" s="38"/>
      <c r="AK339" s="38"/>
      <c r="AL339" s="30"/>
    </row>
    <row r="340" spans="1:38" ht="15">
      <c r="A340" s="58">
        <v>40</v>
      </c>
      <c r="B340" s="58">
        <v>39</v>
      </c>
      <c r="C340" s="58" t="s">
        <v>645</v>
      </c>
      <c r="D340" s="29" t="s">
        <v>43</v>
      </c>
      <c r="E340" s="29">
        <v>93</v>
      </c>
      <c r="F340" s="27"/>
      <c r="G340" s="27">
        <v>131</v>
      </c>
      <c r="H340" s="27">
        <v>100</v>
      </c>
      <c r="I340" s="27"/>
      <c r="J340" s="27"/>
      <c r="K340" s="32">
        <f t="shared" si="36"/>
        <v>324</v>
      </c>
      <c r="L340" s="32" t="s">
        <v>1286</v>
      </c>
      <c r="M340" s="32"/>
      <c r="N340" s="32">
        <f t="shared" si="37"/>
        <v>323.96660000000003</v>
      </c>
      <c r="O340" s="32">
        <f t="shared" si="38"/>
        <v>3</v>
      </c>
      <c r="P340" s="32">
        <f t="shared" ca="1" si="39"/>
        <v>0</v>
      </c>
      <c r="Q340" s="33" t="s">
        <v>85</v>
      </c>
      <c r="R340" s="55">
        <f t="shared" si="40"/>
        <v>0</v>
      </c>
      <c r="S340" s="34">
        <f t="shared" si="41"/>
        <v>324.10852999999997</v>
      </c>
      <c r="T340" s="27">
        <v>131</v>
      </c>
      <c r="U340" s="27">
        <v>100</v>
      </c>
      <c r="V340" s="29">
        <v>93</v>
      </c>
      <c r="W340" s="27"/>
      <c r="X340" s="27"/>
      <c r="Y340" s="27"/>
      <c r="AA340" s="35">
        <v>0</v>
      </c>
      <c r="AB340" s="35">
        <v>0</v>
      </c>
      <c r="AC340" s="35">
        <v>0</v>
      </c>
      <c r="AD340" s="35">
        <v>0</v>
      </c>
      <c r="AE340" s="36">
        <v>3</v>
      </c>
      <c r="AF340" s="37">
        <v>324.11012999999997</v>
      </c>
      <c r="AG340" s="38">
        <v>131</v>
      </c>
      <c r="AH340" s="32">
        <v>455</v>
      </c>
      <c r="AI340" s="38"/>
      <c r="AJ340" s="38"/>
      <c r="AK340" s="38"/>
      <c r="AL340" s="30"/>
    </row>
    <row r="341" spans="1:38" ht="15">
      <c r="A341" s="58">
        <v>41</v>
      </c>
      <c r="B341" s="58">
        <v>40</v>
      </c>
      <c r="C341" s="58" t="s">
        <v>646</v>
      </c>
      <c r="D341" s="29" t="s">
        <v>65</v>
      </c>
      <c r="E341" s="29"/>
      <c r="F341" s="27"/>
      <c r="G341" s="27">
        <v>165</v>
      </c>
      <c r="H341" s="27">
        <v>147</v>
      </c>
      <c r="I341" s="27"/>
      <c r="J341" s="27"/>
      <c r="K341" s="32">
        <f t="shared" si="36"/>
        <v>312</v>
      </c>
      <c r="L341" s="32" t="s">
        <v>1286</v>
      </c>
      <c r="M341" s="32"/>
      <c r="N341" s="32">
        <f t="shared" si="37"/>
        <v>311.9665</v>
      </c>
      <c r="O341" s="32">
        <f t="shared" si="38"/>
        <v>2</v>
      </c>
      <c r="P341" s="32">
        <f t="shared" ca="1" si="39"/>
        <v>0</v>
      </c>
      <c r="Q341" s="33" t="s">
        <v>85</v>
      </c>
      <c r="R341" s="34">
        <f t="shared" si="40"/>
        <v>0</v>
      </c>
      <c r="S341" s="34">
        <f t="shared" si="41"/>
        <v>312.14620000000002</v>
      </c>
      <c r="T341" s="27">
        <v>165</v>
      </c>
      <c r="U341" s="27">
        <v>147</v>
      </c>
      <c r="V341" s="29"/>
      <c r="W341" s="27"/>
      <c r="X341" s="27"/>
      <c r="Y341" s="27"/>
      <c r="AA341" s="35">
        <v>0</v>
      </c>
      <c r="AB341" s="35">
        <v>0</v>
      </c>
      <c r="AC341" s="35">
        <v>0</v>
      </c>
      <c r="AD341" s="35">
        <v>0</v>
      </c>
      <c r="AE341" s="36">
        <v>2</v>
      </c>
      <c r="AF341" s="37">
        <v>312.14770000000004</v>
      </c>
      <c r="AG341" s="38">
        <v>165</v>
      </c>
      <c r="AH341" s="32">
        <v>477</v>
      </c>
      <c r="AI341" s="38"/>
      <c r="AJ341" s="38"/>
      <c r="AK341" s="38"/>
      <c r="AL341" s="30"/>
    </row>
    <row r="342" spans="1:38" ht="15">
      <c r="A342" s="58">
        <v>42</v>
      </c>
      <c r="B342" s="58">
        <v>41</v>
      </c>
      <c r="C342" s="58" t="s">
        <v>647</v>
      </c>
      <c r="D342" s="29" t="s">
        <v>36</v>
      </c>
      <c r="E342" s="29">
        <v>121</v>
      </c>
      <c r="F342" s="27">
        <v>102</v>
      </c>
      <c r="G342" s="27"/>
      <c r="H342" s="27">
        <v>83</v>
      </c>
      <c r="I342" s="27"/>
      <c r="J342" s="27"/>
      <c r="K342" s="32">
        <f t="shared" si="36"/>
        <v>306</v>
      </c>
      <c r="L342" s="32" t="s">
        <v>1286</v>
      </c>
      <c r="M342" s="32"/>
      <c r="N342" s="32">
        <f t="shared" si="37"/>
        <v>305.96640000000002</v>
      </c>
      <c r="O342" s="32">
        <f t="shared" si="38"/>
        <v>3</v>
      </c>
      <c r="P342" s="32">
        <f t="shared" ca="1" si="39"/>
        <v>0</v>
      </c>
      <c r="Q342" s="33" t="s">
        <v>85</v>
      </c>
      <c r="R342" s="55">
        <f t="shared" si="40"/>
        <v>0</v>
      </c>
      <c r="S342" s="34">
        <f t="shared" si="41"/>
        <v>306.09843000000001</v>
      </c>
      <c r="T342" s="29">
        <v>121</v>
      </c>
      <c r="U342" s="27">
        <v>102</v>
      </c>
      <c r="V342" s="27">
        <v>83</v>
      </c>
      <c r="W342" s="27"/>
      <c r="X342" s="27"/>
      <c r="Y342" s="27"/>
      <c r="AA342" s="35" t="s">
        <v>1293</v>
      </c>
      <c r="AB342" s="35">
        <v>0</v>
      </c>
      <c r="AC342" s="35">
        <v>0</v>
      </c>
      <c r="AD342" s="35">
        <v>0</v>
      </c>
      <c r="AE342" s="36">
        <v>3</v>
      </c>
      <c r="AF342" s="37">
        <v>306.09992999999997</v>
      </c>
      <c r="AG342" s="38">
        <v>121</v>
      </c>
      <c r="AH342" s="32">
        <v>427</v>
      </c>
      <c r="AI342" s="38"/>
      <c r="AJ342" s="38"/>
      <c r="AK342" s="38"/>
      <c r="AL342" s="30"/>
    </row>
    <row r="343" spans="1:38" ht="15">
      <c r="A343" s="58">
        <v>43</v>
      </c>
      <c r="B343" s="58">
        <v>42</v>
      </c>
      <c r="C343" s="58" t="s">
        <v>648</v>
      </c>
      <c r="D343" s="29" t="s">
        <v>47</v>
      </c>
      <c r="E343" s="29"/>
      <c r="F343" s="27"/>
      <c r="G343" s="27"/>
      <c r="H343" s="27">
        <v>260</v>
      </c>
      <c r="I343" s="27"/>
      <c r="J343" s="27"/>
      <c r="K343" s="32">
        <f t="shared" si="36"/>
        <v>260</v>
      </c>
      <c r="L343" s="32" t="s">
        <v>1286</v>
      </c>
      <c r="M343" s="32"/>
      <c r="N343" s="32">
        <f t="shared" si="37"/>
        <v>259.96629999999999</v>
      </c>
      <c r="O343" s="32">
        <f t="shared" si="38"/>
        <v>1</v>
      </c>
      <c r="P343" s="32">
        <f t="shared" ca="1" si="39"/>
        <v>0</v>
      </c>
      <c r="Q343" s="33" t="s">
        <v>85</v>
      </c>
      <c r="R343" s="34">
        <f t="shared" si="40"/>
        <v>0</v>
      </c>
      <c r="S343" s="34">
        <f t="shared" si="41"/>
        <v>260.22629999999998</v>
      </c>
      <c r="T343" s="27">
        <v>260</v>
      </c>
      <c r="U343" s="29"/>
      <c r="V343" s="27"/>
      <c r="W343" s="27"/>
      <c r="X343" s="27"/>
      <c r="Y343" s="27"/>
      <c r="AA343" s="35">
        <v>0</v>
      </c>
      <c r="AB343" s="35">
        <v>0</v>
      </c>
      <c r="AC343" s="35">
        <v>0</v>
      </c>
      <c r="AD343" s="35">
        <v>0</v>
      </c>
      <c r="AE343" s="36">
        <v>1</v>
      </c>
      <c r="AF343" s="37">
        <v>260.22769999999997</v>
      </c>
      <c r="AG343" s="38">
        <v>260</v>
      </c>
      <c r="AH343" s="32">
        <v>520</v>
      </c>
      <c r="AI343" s="38"/>
      <c r="AJ343" s="38"/>
      <c r="AK343" s="38"/>
      <c r="AL343" s="30"/>
    </row>
    <row r="344" spans="1:38" ht="15">
      <c r="A344" s="58">
        <v>44</v>
      </c>
      <c r="B344" s="58">
        <v>43</v>
      </c>
      <c r="C344" s="58" t="s">
        <v>649</v>
      </c>
      <c r="D344" s="29" t="s">
        <v>40</v>
      </c>
      <c r="E344" s="29"/>
      <c r="F344" s="27"/>
      <c r="G344" s="27">
        <v>258</v>
      </c>
      <c r="H344" s="27"/>
      <c r="I344" s="27"/>
      <c r="J344" s="27"/>
      <c r="K344" s="32">
        <f t="shared" si="36"/>
        <v>258</v>
      </c>
      <c r="L344" s="32" t="s">
        <v>1286</v>
      </c>
      <c r="M344" s="32"/>
      <c r="N344" s="32">
        <f t="shared" si="37"/>
        <v>257.96620000000001</v>
      </c>
      <c r="O344" s="32">
        <f t="shared" si="38"/>
        <v>1</v>
      </c>
      <c r="P344" s="32">
        <f t="shared" ca="1" si="39"/>
        <v>0</v>
      </c>
      <c r="Q344" s="33" t="s">
        <v>85</v>
      </c>
      <c r="R344" s="34">
        <f t="shared" si="40"/>
        <v>0</v>
      </c>
      <c r="S344" s="34">
        <f t="shared" si="41"/>
        <v>258.2242</v>
      </c>
      <c r="T344" s="27">
        <v>258</v>
      </c>
      <c r="U344" s="29"/>
      <c r="V344" s="27"/>
      <c r="W344" s="27"/>
      <c r="X344" s="27"/>
      <c r="Y344" s="27"/>
      <c r="AA344" s="35">
        <v>0</v>
      </c>
      <c r="AB344" s="35">
        <v>0</v>
      </c>
      <c r="AC344" s="35">
        <v>0</v>
      </c>
      <c r="AD344" s="35">
        <v>0</v>
      </c>
      <c r="AE344" s="36">
        <v>1</v>
      </c>
      <c r="AF344" s="37">
        <v>258.22559999999999</v>
      </c>
      <c r="AG344" s="38">
        <v>258</v>
      </c>
      <c r="AH344" s="32">
        <v>516</v>
      </c>
      <c r="AI344" s="38"/>
      <c r="AJ344" s="38"/>
      <c r="AK344" s="38"/>
      <c r="AL344" s="30"/>
    </row>
    <row r="345" spans="1:38" ht="15">
      <c r="A345" s="58">
        <v>45</v>
      </c>
      <c r="B345" s="58">
        <v>44</v>
      </c>
      <c r="C345" s="58" t="s">
        <v>650</v>
      </c>
      <c r="D345" s="29" t="s">
        <v>47</v>
      </c>
      <c r="E345" s="29"/>
      <c r="F345" s="27"/>
      <c r="G345" s="27">
        <v>249</v>
      </c>
      <c r="H345" s="27"/>
      <c r="I345" s="27"/>
      <c r="J345" s="27"/>
      <c r="K345" s="32">
        <f t="shared" si="36"/>
        <v>249</v>
      </c>
      <c r="L345" s="32" t="s">
        <v>1286</v>
      </c>
      <c r="M345" s="32"/>
      <c r="N345" s="32">
        <f t="shared" si="37"/>
        <v>248.96610000000001</v>
      </c>
      <c r="O345" s="32">
        <f t="shared" si="38"/>
        <v>1</v>
      </c>
      <c r="P345" s="32">
        <f t="shared" ca="1" si="39"/>
        <v>0</v>
      </c>
      <c r="Q345" s="33" t="s">
        <v>85</v>
      </c>
      <c r="R345" s="34">
        <f t="shared" si="40"/>
        <v>0</v>
      </c>
      <c r="S345" s="34">
        <f t="shared" si="41"/>
        <v>249.21510000000001</v>
      </c>
      <c r="T345" s="27">
        <v>249</v>
      </c>
      <c r="U345" s="29"/>
      <c r="V345" s="27"/>
      <c r="W345" s="27"/>
      <c r="X345" s="27"/>
      <c r="Y345" s="27"/>
      <c r="AA345" s="35">
        <v>0</v>
      </c>
      <c r="AB345" s="35">
        <v>0</v>
      </c>
      <c r="AC345" s="35">
        <v>0</v>
      </c>
      <c r="AD345" s="35">
        <v>0</v>
      </c>
      <c r="AE345" s="36">
        <v>1</v>
      </c>
      <c r="AF345" s="37">
        <v>249.2165</v>
      </c>
      <c r="AG345" s="38">
        <v>249</v>
      </c>
      <c r="AH345" s="32">
        <v>498</v>
      </c>
      <c r="AI345" s="38"/>
      <c r="AJ345" s="38"/>
      <c r="AK345" s="38"/>
      <c r="AL345" s="30"/>
    </row>
    <row r="346" spans="1:38" ht="15">
      <c r="A346" s="58">
        <v>46</v>
      </c>
      <c r="B346" s="58">
        <v>45</v>
      </c>
      <c r="C346" s="58" t="s">
        <v>651</v>
      </c>
      <c r="D346" s="29" t="s">
        <v>146</v>
      </c>
      <c r="E346" s="29">
        <v>79</v>
      </c>
      <c r="F346" s="27">
        <v>72</v>
      </c>
      <c r="G346" s="27">
        <v>95</v>
      </c>
      <c r="H346" s="27"/>
      <c r="I346" s="27"/>
      <c r="J346" s="27"/>
      <c r="K346" s="32">
        <f t="shared" si="36"/>
        <v>246</v>
      </c>
      <c r="L346" s="32" t="s">
        <v>1286</v>
      </c>
      <c r="M346" s="32"/>
      <c r="N346" s="32">
        <f t="shared" si="37"/>
        <v>245.96600000000001</v>
      </c>
      <c r="O346" s="32">
        <f t="shared" si="38"/>
        <v>3</v>
      </c>
      <c r="P346" s="32">
        <f t="shared" ca="1" si="39"/>
        <v>0</v>
      </c>
      <c r="Q346" s="33" t="s">
        <v>85</v>
      </c>
      <c r="R346" s="55">
        <f t="shared" si="40"/>
        <v>0</v>
      </c>
      <c r="S346" s="34">
        <f t="shared" si="41"/>
        <v>246.06962000000001</v>
      </c>
      <c r="T346" s="27">
        <v>95</v>
      </c>
      <c r="U346" s="29">
        <v>79</v>
      </c>
      <c r="V346" s="27">
        <v>72</v>
      </c>
      <c r="W346" s="27"/>
      <c r="X346" s="27"/>
      <c r="Y346" s="27"/>
      <c r="AA346" s="35">
        <v>0</v>
      </c>
      <c r="AB346" s="35">
        <v>0</v>
      </c>
      <c r="AC346" s="35">
        <v>0</v>
      </c>
      <c r="AD346" s="35">
        <v>0</v>
      </c>
      <c r="AE346" s="36">
        <v>3</v>
      </c>
      <c r="AF346" s="37">
        <v>246.07102</v>
      </c>
      <c r="AG346" s="38">
        <v>95</v>
      </c>
      <c r="AH346" s="32">
        <v>341</v>
      </c>
      <c r="AI346" s="38"/>
      <c r="AJ346" s="38"/>
      <c r="AK346" s="38"/>
      <c r="AL346" s="30"/>
    </row>
    <row r="347" spans="1:38" ht="15">
      <c r="A347" s="58">
        <v>47</v>
      </c>
      <c r="B347" s="58">
        <v>46</v>
      </c>
      <c r="C347" s="58" t="s">
        <v>164</v>
      </c>
      <c r="D347" s="29" t="s">
        <v>77</v>
      </c>
      <c r="E347" s="29"/>
      <c r="F347" s="27"/>
      <c r="G347" s="27"/>
      <c r="H347" s="27"/>
      <c r="I347" s="27"/>
      <c r="J347" s="27">
        <v>243</v>
      </c>
      <c r="K347" s="32">
        <f t="shared" si="36"/>
        <v>243</v>
      </c>
      <c r="L347" s="32" t="s">
        <v>1286</v>
      </c>
      <c r="M347" s="32"/>
      <c r="N347" s="32">
        <f t="shared" si="37"/>
        <v>242.9659</v>
      </c>
      <c r="O347" s="32">
        <f t="shared" si="38"/>
        <v>1</v>
      </c>
      <c r="P347" s="32" t="str">
        <f t="shared" ca="1" si="39"/>
        <v>Y</v>
      </c>
      <c r="Q347" s="33" t="s">
        <v>85</v>
      </c>
      <c r="R347" s="34">
        <f t="shared" si="40"/>
        <v>0</v>
      </c>
      <c r="S347" s="34">
        <f t="shared" si="41"/>
        <v>243.2089</v>
      </c>
      <c r="T347" s="27">
        <v>243</v>
      </c>
      <c r="U347" s="29"/>
      <c r="V347" s="27"/>
      <c r="W347" s="27"/>
      <c r="X347" s="27"/>
      <c r="Y347" s="27"/>
      <c r="AA347" s="35"/>
      <c r="AB347" s="35"/>
      <c r="AC347" s="35"/>
      <c r="AD347" s="35"/>
      <c r="AE347" s="36"/>
      <c r="AF347" s="37"/>
      <c r="AG347" s="38"/>
      <c r="AH347" s="32"/>
      <c r="AI347" s="38"/>
      <c r="AJ347" s="38"/>
      <c r="AK347" s="38"/>
      <c r="AL347" s="30"/>
    </row>
    <row r="348" spans="1:38" ht="15">
      <c r="A348" s="58">
        <v>48</v>
      </c>
      <c r="B348" s="58">
        <v>47</v>
      </c>
      <c r="C348" s="58" t="s">
        <v>652</v>
      </c>
      <c r="D348" s="29" t="s">
        <v>217</v>
      </c>
      <c r="E348" s="29"/>
      <c r="F348" s="27">
        <v>134</v>
      </c>
      <c r="G348" s="27"/>
      <c r="H348" s="27">
        <v>104</v>
      </c>
      <c r="I348" s="27"/>
      <c r="J348" s="27"/>
      <c r="K348" s="32">
        <f t="shared" si="36"/>
        <v>238</v>
      </c>
      <c r="L348" s="32" t="s">
        <v>1286</v>
      </c>
      <c r="M348" s="32"/>
      <c r="N348" s="32">
        <f t="shared" si="37"/>
        <v>237.9658</v>
      </c>
      <c r="O348" s="32">
        <f t="shared" si="38"/>
        <v>2</v>
      </c>
      <c r="P348" s="32">
        <f t="shared" ca="1" si="39"/>
        <v>0</v>
      </c>
      <c r="Q348" s="33" t="s">
        <v>85</v>
      </c>
      <c r="R348" s="34">
        <f t="shared" si="40"/>
        <v>0</v>
      </c>
      <c r="S348" s="34">
        <f t="shared" si="41"/>
        <v>238.11019999999999</v>
      </c>
      <c r="T348" s="27">
        <v>134</v>
      </c>
      <c r="U348" s="27">
        <v>104</v>
      </c>
      <c r="V348" s="29"/>
      <c r="W348" s="27"/>
      <c r="X348" s="27"/>
      <c r="Y348" s="27"/>
      <c r="AA348" s="35">
        <v>0</v>
      </c>
      <c r="AB348" s="35">
        <v>0</v>
      </c>
      <c r="AC348" s="35">
        <v>0</v>
      </c>
      <c r="AD348" s="35">
        <v>0</v>
      </c>
      <c r="AE348" s="36">
        <v>2</v>
      </c>
      <c r="AF348" s="37">
        <v>238.11169999999998</v>
      </c>
      <c r="AG348" s="38">
        <v>134</v>
      </c>
      <c r="AH348" s="32">
        <v>372</v>
      </c>
      <c r="AI348" s="38"/>
      <c r="AJ348" s="38"/>
      <c r="AK348" s="38"/>
      <c r="AL348" s="30"/>
    </row>
    <row r="349" spans="1:38" ht="15">
      <c r="A349" s="58">
        <v>49</v>
      </c>
      <c r="B349" s="58">
        <v>48</v>
      </c>
      <c r="C349" s="58" t="s">
        <v>653</v>
      </c>
      <c r="D349" s="29" t="s">
        <v>33</v>
      </c>
      <c r="E349" s="29"/>
      <c r="F349" s="27">
        <v>128</v>
      </c>
      <c r="G349" s="27"/>
      <c r="H349" s="27">
        <v>101</v>
      </c>
      <c r="I349" s="27"/>
      <c r="J349" s="27"/>
      <c r="K349" s="32">
        <f t="shared" si="36"/>
        <v>229</v>
      </c>
      <c r="L349" s="32" t="s">
        <v>1286</v>
      </c>
      <c r="M349" s="32"/>
      <c r="N349" s="32">
        <f t="shared" si="37"/>
        <v>228.9657</v>
      </c>
      <c r="O349" s="32">
        <f t="shared" si="38"/>
        <v>2</v>
      </c>
      <c r="P349" s="32">
        <f t="shared" ca="1" si="39"/>
        <v>0</v>
      </c>
      <c r="Q349" s="33" t="s">
        <v>85</v>
      </c>
      <c r="R349" s="34">
        <f t="shared" si="40"/>
        <v>0</v>
      </c>
      <c r="S349" s="34">
        <f t="shared" si="41"/>
        <v>229.10379999999998</v>
      </c>
      <c r="T349" s="27">
        <v>128</v>
      </c>
      <c r="U349" s="27">
        <v>101</v>
      </c>
      <c r="V349" s="29"/>
      <c r="W349" s="27"/>
      <c r="X349" s="27"/>
      <c r="Y349" s="27"/>
      <c r="AA349" s="35">
        <v>0</v>
      </c>
      <c r="AB349" s="35">
        <v>0</v>
      </c>
      <c r="AC349" s="35">
        <v>0</v>
      </c>
      <c r="AD349" s="35">
        <v>0</v>
      </c>
      <c r="AE349" s="36">
        <v>2</v>
      </c>
      <c r="AF349" s="37">
        <v>229.10529999999997</v>
      </c>
      <c r="AG349" s="38">
        <v>128</v>
      </c>
      <c r="AH349" s="32">
        <v>357</v>
      </c>
      <c r="AI349" s="38"/>
      <c r="AJ349" s="38"/>
      <c r="AK349" s="38"/>
      <c r="AL349" s="30"/>
    </row>
    <row r="350" spans="1:38" ht="15">
      <c r="A350" s="58">
        <v>50</v>
      </c>
      <c r="B350" s="58">
        <v>49</v>
      </c>
      <c r="C350" s="58" t="s">
        <v>654</v>
      </c>
      <c r="D350" s="29" t="s">
        <v>19</v>
      </c>
      <c r="E350" s="29"/>
      <c r="F350" s="27">
        <v>228</v>
      </c>
      <c r="G350" s="27"/>
      <c r="H350" s="27"/>
      <c r="I350" s="27"/>
      <c r="J350" s="27"/>
      <c r="K350" s="32">
        <f t="shared" si="36"/>
        <v>228</v>
      </c>
      <c r="L350" s="32" t="s">
        <v>1286</v>
      </c>
      <c r="M350" s="32"/>
      <c r="N350" s="32">
        <f t="shared" si="37"/>
        <v>227.96559999999999</v>
      </c>
      <c r="O350" s="32">
        <f t="shared" si="38"/>
        <v>1</v>
      </c>
      <c r="P350" s="32">
        <f t="shared" ca="1" si="39"/>
        <v>0</v>
      </c>
      <c r="Q350" s="33" t="s">
        <v>85</v>
      </c>
      <c r="R350" s="34">
        <f t="shared" si="40"/>
        <v>0</v>
      </c>
      <c r="S350" s="34">
        <f t="shared" si="41"/>
        <v>228.1936</v>
      </c>
      <c r="T350" s="27">
        <v>228</v>
      </c>
      <c r="U350" s="29"/>
      <c r="V350" s="27"/>
      <c r="W350" s="27"/>
      <c r="X350" s="27"/>
      <c r="Y350" s="27"/>
      <c r="AA350" s="35">
        <v>0</v>
      </c>
      <c r="AB350" s="35">
        <v>0</v>
      </c>
      <c r="AC350" s="35">
        <v>0</v>
      </c>
      <c r="AD350" s="35">
        <v>0</v>
      </c>
      <c r="AE350" s="36">
        <v>1</v>
      </c>
      <c r="AF350" s="37">
        <v>228.1951</v>
      </c>
      <c r="AG350" s="38">
        <v>228</v>
      </c>
      <c r="AH350" s="32">
        <v>456</v>
      </c>
      <c r="AI350" s="38"/>
      <c r="AJ350" s="38"/>
      <c r="AK350" s="38"/>
      <c r="AL350" s="30"/>
    </row>
    <row r="351" spans="1:38" ht="15">
      <c r="A351" s="58">
        <v>51</v>
      </c>
      <c r="B351" s="58">
        <v>50</v>
      </c>
      <c r="C351" s="58" t="s">
        <v>655</v>
      </c>
      <c r="D351" s="29" t="s">
        <v>143</v>
      </c>
      <c r="E351" s="29"/>
      <c r="F351" s="27"/>
      <c r="G351" s="27"/>
      <c r="H351" s="27"/>
      <c r="I351" s="27">
        <v>218</v>
      </c>
      <c r="J351" s="27"/>
      <c r="K351" s="32">
        <f t="shared" si="36"/>
        <v>218</v>
      </c>
      <c r="L351" s="32" t="s">
        <v>1286</v>
      </c>
      <c r="M351" s="32"/>
      <c r="N351" s="32">
        <f t="shared" si="37"/>
        <v>217.96549999999999</v>
      </c>
      <c r="O351" s="32">
        <f t="shared" si="38"/>
        <v>1</v>
      </c>
      <c r="P351" s="32">
        <f t="shared" ca="1" si="39"/>
        <v>0</v>
      </c>
      <c r="Q351" s="33" t="s">
        <v>85</v>
      </c>
      <c r="R351" s="34">
        <f t="shared" si="40"/>
        <v>0</v>
      </c>
      <c r="S351" s="34">
        <f t="shared" si="41"/>
        <v>218.18349999999998</v>
      </c>
      <c r="T351" s="27">
        <v>218</v>
      </c>
      <c r="U351" s="29"/>
      <c r="V351" s="27"/>
      <c r="W351" s="27"/>
      <c r="X351" s="27"/>
      <c r="Y351" s="27"/>
      <c r="AA351" s="35">
        <v>0</v>
      </c>
      <c r="AB351" s="35">
        <v>0</v>
      </c>
      <c r="AC351" s="35">
        <v>0</v>
      </c>
      <c r="AD351" s="35">
        <v>0</v>
      </c>
      <c r="AE351" s="36">
        <v>1</v>
      </c>
      <c r="AF351" s="37">
        <v>218.185</v>
      </c>
      <c r="AG351" s="38">
        <v>218</v>
      </c>
      <c r="AH351" s="32">
        <v>436</v>
      </c>
      <c r="AI351" s="38"/>
      <c r="AJ351" s="38"/>
      <c r="AK351" s="38"/>
      <c r="AL351" s="30"/>
    </row>
    <row r="352" spans="1:38" ht="15">
      <c r="A352" s="58">
        <v>52</v>
      </c>
      <c r="B352" s="58">
        <v>51</v>
      </c>
      <c r="C352" s="58" t="s">
        <v>656</v>
      </c>
      <c r="D352" s="29" t="s">
        <v>19</v>
      </c>
      <c r="E352" s="29">
        <v>202</v>
      </c>
      <c r="F352" s="27"/>
      <c r="G352" s="27"/>
      <c r="H352" s="27"/>
      <c r="I352" s="27"/>
      <c r="J352" s="27"/>
      <c r="K352" s="32">
        <f t="shared" si="36"/>
        <v>202</v>
      </c>
      <c r="L352" s="32" t="s">
        <v>1286</v>
      </c>
      <c r="M352" s="32"/>
      <c r="N352" s="32">
        <f t="shared" si="37"/>
        <v>201.96539999999999</v>
      </c>
      <c r="O352" s="32">
        <f t="shared" si="38"/>
        <v>1</v>
      </c>
      <c r="P352" s="32">
        <f t="shared" ca="1" si="39"/>
        <v>0</v>
      </c>
      <c r="Q352" s="33" t="s">
        <v>85</v>
      </c>
      <c r="R352" s="55">
        <f t="shared" si="40"/>
        <v>0</v>
      </c>
      <c r="S352" s="34">
        <f t="shared" si="41"/>
        <v>202.16739999999999</v>
      </c>
      <c r="T352" s="29">
        <v>202</v>
      </c>
      <c r="U352" s="27"/>
      <c r="V352" s="27"/>
      <c r="W352" s="27"/>
      <c r="X352" s="27"/>
      <c r="Y352" s="27"/>
      <c r="AA352" s="35">
        <v>0</v>
      </c>
      <c r="AB352" s="35">
        <v>0</v>
      </c>
      <c r="AC352" s="35">
        <v>0</v>
      </c>
      <c r="AD352" s="35">
        <v>0</v>
      </c>
      <c r="AE352" s="36">
        <v>1</v>
      </c>
      <c r="AF352" s="37">
        <v>202.16890000000001</v>
      </c>
      <c r="AG352" s="38">
        <v>202</v>
      </c>
      <c r="AH352" s="32">
        <v>404</v>
      </c>
      <c r="AI352" s="38"/>
      <c r="AJ352" s="38"/>
      <c r="AK352" s="38"/>
      <c r="AL352" s="30"/>
    </row>
    <row r="353" spans="1:38" ht="15">
      <c r="A353" s="58">
        <v>53</v>
      </c>
      <c r="B353" s="58">
        <v>52</v>
      </c>
      <c r="C353" s="58" t="s">
        <v>657</v>
      </c>
      <c r="D353" s="29" t="s">
        <v>437</v>
      </c>
      <c r="E353" s="29"/>
      <c r="F353" s="27">
        <v>200</v>
      </c>
      <c r="G353" s="27"/>
      <c r="H353" s="27"/>
      <c r="I353" s="27"/>
      <c r="J353" s="27"/>
      <c r="K353" s="32">
        <f t="shared" si="36"/>
        <v>200</v>
      </c>
      <c r="L353" s="32" t="s">
        <v>1286</v>
      </c>
      <c r="M353" s="32"/>
      <c r="N353" s="32">
        <f t="shared" si="37"/>
        <v>199.96530000000001</v>
      </c>
      <c r="O353" s="32">
        <f t="shared" si="38"/>
        <v>1</v>
      </c>
      <c r="P353" s="32">
        <f t="shared" ca="1" si="39"/>
        <v>0</v>
      </c>
      <c r="Q353" s="33" t="s">
        <v>85</v>
      </c>
      <c r="R353" s="34">
        <f t="shared" si="40"/>
        <v>0</v>
      </c>
      <c r="S353" s="34">
        <f t="shared" si="41"/>
        <v>200.1653</v>
      </c>
      <c r="T353" s="27">
        <v>200</v>
      </c>
      <c r="U353" s="29"/>
      <c r="V353" s="27"/>
      <c r="W353" s="27"/>
      <c r="X353" s="27"/>
      <c r="Y353" s="27"/>
      <c r="AA353" s="35">
        <v>0</v>
      </c>
      <c r="AB353" s="35">
        <v>0</v>
      </c>
      <c r="AC353" s="35">
        <v>0</v>
      </c>
      <c r="AD353" s="35">
        <v>0</v>
      </c>
      <c r="AE353" s="36">
        <v>1</v>
      </c>
      <c r="AF353" s="37">
        <v>200.16679999999999</v>
      </c>
      <c r="AG353" s="38">
        <v>200</v>
      </c>
      <c r="AH353" s="32">
        <v>400</v>
      </c>
      <c r="AI353" s="38"/>
      <c r="AJ353" s="38"/>
      <c r="AK353" s="38"/>
      <c r="AL353" s="30"/>
    </row>
    <row r="354" spans="1:38" ht="15">
      <c r="A354" s="58">
        <v>54</v>
      </c>
      <c r="B354" s="58">
        <v>53</v>
      </c>
      <c r="C354" s="58" t="s">
        <v>658</v>
      </c>
      <c r="D354" s="29" t="s">
        <v>437</v>
      </c>
      <c r="E354" s="29">
        <v>180</v>
      </c>
      <c r="F354" s="27"/>
      <c r="G354" s="27"/>
      <c r="H354" s="27"/>
      <c r="I354" s="27"/>
      <c r="J354" s="27"/>
      <c r="K354" s="32">
        <f t="shared" si="36"/>
        <v>180</v>
      </c>
      <c r="L354" s="32" t="s">
        <v>1286</v>
      </c>
      <c r="M354" s="32"/>
      <c r="N354" s="32">
        <f t="shared" si="37"/>
        <v>179.96520000000001</v>
      </c>
      <c r="O354" s="32">
        <f t="shared" si="38"/>
        <v>1</v>
      </c>
      <c r="P354" s="32">
        <f t="shared" ca="1" si="39"/>
        <v>0</v>
      </c>
      <c r="Q354" s="33" t="s">
        <v>85</v>
      </c>
      <c r="R354" s="55">
        <f t="shared" si="40"/>
        <v>0</v>
      </c>
      <c r="S354" s="34">
        <f t="shared" si="41"/>
        <v>180.14520000000002</v>
      </c>
      <c r="T354" s="29">
        <v>180</v>
      </c>
      <c r="U354" s="27"/>
      <c r="V354" s="27"/>
      <c r="W354" s="27"/>
      <c r="X354" s="27"/>
      <c r="Y354" s="27"/>
      <c r="AA354" s="35">
        <v>0</v>
      </c>
      <c r="AB354" s="35">
        <v>0</v>
      </c>
      <c r="AC354" s="35">
        <v>0</v>
      </c>
      <c r="AD354" s="35">
        <v>0</v>
      </c>
      <c r="AE354" s="36">
        <v>1</v>
      </c>
      <c r="AF354" s="37">
        <v>180.1465</v>
      </c>
      <c r="AG354" s="38">
        <v>180</v>
      </c>
      <c r="AH354" s="32">
        <v>360</v>
      </c>
      <c r="AI354" s="38"/>
      <c r="AJ354" s="38"/>
      <c r="AK354" s="38"/>
      <c r="AL354" s="30"/>
    </row>
    <row r="355" spans="1:38" ht="15">
      <c r="A355" s="58">
        <v>55</v>
      </c>
      <c r="B355" s="58" t="s">
        <v>223</v>
      </c>
      <c r="C355" s="58" t="s">
        <v>659</v>
      </c>
      <c r="D355" s="29" t="s">
        <v>90</v>
      </c>
      <c r="E355" s="29">
        <v>157</v>
      </c>
      <c r="F355" s="27"/>
      <c r="G355" s="27"/>
      <c r="H355" s="27"/>
      <c r="I355" s="27"/>
      <c r="J355" s="27"/>
      <c r="K355" s="32">
        <f t="shared" si="36"/>
        <v>157</v>
      </c>
      <c r="L355" s="32" t="s">
        <v>1287</v>
      </c>
      <c r="M355" s="32"/>
      <c r="N355" s="32">
        <f t="shared" si="37"/>
        <v>156.96510000000001</v>
      </c>
      <c r="O355" s="32">
        <f t="shared" si="38"/>
        <v>1</v>
      </c>
      <c r="P355" s="32">
        <f t="shared" ca="1" si="39"/>
        <v>0</v>
      </c>
      <c r="Q355" s="33" t="s">
        <v>85</v>
      </c>
      <c r="R355" s="55">
        <f t="shared" si="40"/>
        <v>0</v>
      </c>
      <c r="S355" s="34">
        <f t="shared" si="41"/>
        <v>157.12210000000002</v>
      </c>
      <c r="T355" s="29">
        <v>157</v>
      </c>
      <c r="U355" s="27"/>
      <c r="V355" s="27"/>
      <c r="W355" s="27"/>
      <c r="X355" s="27"/>
      <c r="Y355" s="27"/>
      <c r="AA355" s="35">
        <v>0</v>
      </c>
      <c r="AB355" s="35">
        <v>0</v>
      </c>
      <c r="AC355" s="35">
        <v>0</v>
      </c>
      <c r="AD355" s="35">
        <v>0</v>
      </c>
      <c r="AE355" s="36">
        <v>1</v>
      </c>
      <c r="AF355" s="37">
        <v>157.1233</v>
      </c>
      <c r="AG355" s="38">
        <v>157</v>
      </c>
      <c r="AH355" s="32">
        <v>0</v>
      </c>
      <c r="AI355" s="38"/>
      <c r="AJ355" s="38"/>
      <c r="AK355" s="38"/>
      <c r="AL355" s="30"/>
    </row>
    <row r="356" spans="1:38" ht="15">
      <c r="A356" s="58">
        <v>56</v>
      </c>
      <c r="B356" s="58">
        <v>54</v>
      </c>
      <c r="C356" s="58" t="s">
        <v>660</v>
      </c>
      <c r="D356" s="29" t="s">
        <v>146</v>
      </c>
      <c r="E356" s="29"/>
      <c r="F356" s="27"/>
      <c r="G356" s="27">
        <v>152</v>
      </c>
      <c r="H356" s="27"/>
      <c r="I356" s="27"/>
      <c r="J356" s="27"/>
      <c r="K356" s="32">
        <f t="shared" si="36"/>
        <v>152</v>
      </c>
      <c r="L356" s="32" t="s">
        <v>1286</v>
      </c>
      <c r="M356" s="32"/>
      <c r="N356" s="32">
        <f t="shared" si="37"/>
        <v>151.965</v>
      </c>
      <c r="O356" s="32">
        <f t="shared" si="38"/>
        <v>1</v>
      </c>
      <c r="P356" s="32">
        <f t="shared" ca="1" si="39"/>
        <v>0</v>
      </c>
      <c r="Q356" s="33" t="s">
        <v>85</v>
      </c>
      <c r="R356" s="34">
        <f t="shared" si="40"/>
        <v>0</v>
      </c>
      <c r="S356" s="34">
        <f t="shared" si="41"/>
        <v>152.11699999999999</v>
      </c>
      <c r="T356" s="27">
        <v>152</v>
      </c>
      <c r="U356" s="29"/>
      <c r="V356" s="27"/>
      <c r="W356" s="27"/>
      <c r="X356" s="27"/>
      <c r="Y356" s="27"/>
      <c r="AA356" s="35">
        <v>0</v>
      </c>
      <c r="AB356" s="35">
        <v>0</v>
      </c>
      <c r="AC356" s="35">
        <v>0</v>
      </c>
      <c r="AD356" s="35">
        <v>0</v>
      </c>
      <c r="AE356" s="36">
        <v>1</v>
      </c>
      <c r="AF356" s="37">
        <v>152.11819999999997</v>
      </c>
      <c r="AG356" s="38">
        <v>152</v>
      </c>
      <c r="AH356" s="32">
        <v>304</v>
      </c>
      <c r="AI356" s="38"/>
      <c r="AJ356" s="38"/>
      <c r="AK356" s="38"/>
      <c r="AL356" s="30"/>
    </row>
    <row r="357" spans="1:38" ht="15">
      <c r="A357" s="58">
        <v>57</v>
      </c>
      <c r="B357" s="58" t="s">
        <v>223</v>
      </c>
      <c r="C357" s="58" t="s">
        <v>374</v>
      </c>
      <c r="D357" s="29" t="s">
        <v>90</v>
      </c>
      <c r="E357" s="29"/>
      <c r="F357" s="27"/>
      <c r="G357" s="27"/>
      <c r="H357" s="27"/>
      <c r="I357" s="27"/>
      <c r="J357" s="27">
        <v>143</v>
      </c>
      <c r="K357" s="32">
        <f t="shared" si="36"/>
        <v>143</v>
      </c>
      <c r="L357" s="32" t="s">
        <v>1287</v>
      </c>
      <c r="M357" s="32"/>
      <c r="N357" s="32">
        <f t="shared" si="37"/>
        <v>142.9649</v>
      </c>
      <c r="O357" s="32">
        <f t="shared" si="38"/>
        <v>1</v>
      </c>
      <c r="P357" s="32" t="str">
        <f t="shared" ca="1" si="39"/>
        <v>Y</v>
      </c>
      <c r="Q357" s="33" t="s">
        <v>85</v>
      </c>
      <c r="R357" s="34">
        <f t="shared" si="40"/>
        <v>0</v>
      </c>
      <c r="S357" s="34">
        <f t="shared" si="41"/>
        <v>143.1079</v>
      </c>
      <c r="T357" s="27">
        <v>143</v>
      </c>
      <c r="U357" s="29"/>
      <c r="V357" s="27"/>
      <c r="W357" s="27"/>
      <c r="X357" s="27"/>
      <c r="Y357" s="27"/>
      <c r="AA357" s="35"/>
      <c r="AB357" s="35"/>
      <c r="AC357" s="35"/>
      <c r="AD357" s="35"/>
      <c r="AE357" s="36"/>
      <c r="AF357" s="37"/>
      <c r="AG357" s="38"/>
      <c r="AH357" s="32"/>
      <c r="AI357" s="38"/>
      <c r="AJ357" s="38"/>
      <c r="AK357" s="38"/>
      <c r="AL357" s="30"/>
    </row>
    <row r="358" spans="1:38" ht="15">
      <c r="A358" s="58">
        <v>58</v>
      </c>
      <c r="B358" s="58">
        <v>55</v>
      </c>
      <c r="C358" s="58" t="s">
        <v>661</v>
      </c>
      <c r="D358" s="29" t="s">
        <v>40</v>
      </c>
      <c r="E358" s="29"/>
      <c r="F358" s="27"/>
      <c r="G358" s="27"/>
      <c r="H358" s="27">
        <v>135</v>
      </c>
      <c r="I358" s="27"/>
      <c r="J358" s="27"/>
      <c r="K358" s="32">
        <f t="shared" si="36"/>
        <v>135</v>
      </c>
      <c r="L358" s="32" t="s">
        <v>1286</v>
      </c>
      <c r="M358" s="32"/>
      <c r="N358" s="32">
        <f t="shared" si="37"/>
        <v>134.9648</v>
      </c>
      <c r="O358" s="32">
        <f t="shared" si="38"/>
        <v>1</v>
      </c>
      <c r="P358" s="32">
        <f t="shared" ca="1" si="39"/>
        <v>0</v>
      </c>
      <c r="Q358" s="33" t="s">
        <v>85</v>
      </c>
      <c r="R358" s="34">
        <f t="shared" si="40"/>
        <v>0</v>
      </c>
      <c r="S358" s="34">
        <f t="shared" si="41"/>
        <v>135.09979999999999</v>
      </c>
      <c r="T358" s="27">
        <v>135</v>
      </c>
      <c r="U358" s="29"/>
      <c r="V358" s="27"/>
      <c r="W358" s="27"/>
      <c r="X358" s="27"/>
      <c r="Y358" s="27"/>
      <c r="AA358" s="35">
        <v>0</v>
      </c>
      <c r="AB358" s="35">
        <v>0</v>
      </c>
      <c r="AC358" s="35">
        <v>0</v>
      </c>
      <c r="AD358" s="35">
        <v>0</v>
      </c>
      <c r="AE358" s="36">
        <v>1</v>
      </c>
      <c r="AF358" s="37">
        <v>135.1011</v>
      </c>
      <c r="AG358" s="38">
        <v>135</v>
      </c>
      <c r="AH358" s="32">
        <v>270</v>
      </c>
      <c r="AI358" s="38"/>
      <c r="AJ358" s="38"/>
      <c r="AK358" s="38"/>
      <c r="AL358" s="30"/>
    </row>
    <row r="359" spans="1:38" ht="15">
      <c r="A359" s="58">
        <v>59</v>
      </c>
      <c r="B359" s="58">
        <v>56</v>
      </c>
      <c r="C359" s="58" t="s">
        <v>662</v>
      </c>
      <c r="D359" s="29" t="s">
        <v>50</v>
      </c>
      <c r="E359" s="29">
        <v>134</v>
      </c>
      <c r="F359" s="27"/>
      <c r="G359" s="27"/>
      <c r="H359" s="27"/>
      <c r="I359" s="27"/>
      <c r="J359" s="27"/>
      <c r="K359" s="32">
        <f t="shared" si="36"/>
        <v>134</v>
      </c>
      <c r="L359" s="32" t="s">
        <v>1286</v>
      </c>
      <c r="M359" s="32"/>
      <c r="N359" s="32">
        <f t="shared" si="37"/>
        <v>133.96469999999999</v>
      </c>
      <c r="O359" s="32">
        <f t="shared" si="38"/>
        <v>1</v>
      </c>
      <c r="P359" s="32">
        <f t="shared" ca="1" si="39"/>
        <v>0</v>
      </c>
      <c r="Q359" s="33" t="s">
        <v>85</v>
      </c>
      <c r="R359" s="55">
        <f t="shared" si="40"/>
        <v>0</v>
      </c>
      <c r="S359" s="34">
        <f t="shared" si="41"/>
        <v>134.09869999999998</v>
      </c>
      <c r="T359" s="29">
        <v>134</v>
      </c>
      <c r="U359" s="27"/>
      <c r="V359" s="27"/>
      <c r="W359" s="27"/>
      <c r="X359" s="27"/>
      <c r="Y359" s="27"/>
      <c r="AA359" s="35">
        <v>0</v>
      </c>
      <c r="AB359" s="35">
        <v>0</v>
      </c>
      <c r="AC359" s="35">
        <v>0</v>
      </c>
      <c r="AD359" s="35">
        <v>0</v>
      </c>
      <c r="AE359" s="36">
        <v>1</v>
      </c>
      <c r="AF359" s="37">
        <v>134.1</v>
      </c>
      <c r="AG359" s="38">
        <v>134</v>
      </c>
      <c r="AH359" s="32">
        <v>268</v>
      </c>
      <c r="AI359" s="38"/>
      <c r="AJ359" s="38"/>
      <c r="AK359" s="38"/>
      <c r="AL359" s="30"/>
    </row>
    <row r="360" spans="1:38" ht="15">
      <c r="A360" s="58">
        <v>60</v>
      </c>
      <c r="B360" s="58">
        <v>57</v>
      </c>
      <c r="C360" s="58" t="s">
        <v>663</v>
      </c>
      <c r="D360" s="29" t="s">
        <v>77</v>
      </c>
      <c r="E360" s="29">
        <v>127</v>
      </c>
      <c r="F360" s="27"/>
      <c r="G360" s="27"/>
      <c r="H360" s="27"/>
      <c r="I360" s="27"/>
      <c r="J360" s="27"/>
      <c r="K360" s="32">
        <f t="shared" si="36"/>
        <v>127</v>
      </c>
      <c r="L360" s="32" t="s">
        <v>1286</v>
      </c>
      <c r="M360" s="32"/>
      <c r="N360" s="32">
        <f t="shared" si="37"/>
        <v>126.9646</v>
      </c>
      <c r="O360" s="32">
        <f t="shared" si="38"/>
        <v>1</v>
      </c>
      <c r="P360" s="32">
        <f t="shared" ca="1" si="39"/>
        <v>0</v>
      </c>
      <c r="Q360" s="33" t="s">
        <v>85</v>
      </c>
      <c r="R360" s="55">
        <f t="shared" si="40"/>
        <v>0</v>
      </c>
      <c r="S360" s="34">
        <f t="shared" si="41"/>
        <v>127.0916</v>
      </c>
      <c r="T360" s="29">
        <v>127</v>
      </c>
      <c r="U360" s="27"/>
      <c r="V360" s="27"/>
      <c r="W360" s="27"/>
      <c r="X360" s="27"/>
      <c r="Y360" s="27"/>
      <c r="AA360" s="35">
        <v>0</v>
      </c>
      <c r="AB360" s="35">
        <v>0</v>
      </c>
      <c r="AC360" s="35">
        <v>0</v>
      </c>
      <c r="AD360" s="35">
        <v>0</v>
      </c>
      <c r="AE360" s="36">
        <v>1</v>
      </c>
      <c r="AF360" s="37">
        <v>127.0929</v>
      </c>
      <c r="AG360" s="38">
        <v>127</v>
      </c>
      <c r="AH360" s="32">
        <v>254</v>
      </c>
      <c r="AI360" s="38"/>
      <c r="AJ360" s="38"/>
      <c r="AK360" s="38"/>
      <c r="AL360" s="30"/>
    </row>
    <row r="361" spans="1:38" ht="15">
      <c r="A361" s="58">
        <v>61</v>
      </c>
      <c r="B361" s="58">
        <v>58</v>
      </c>
      <c r="C361" s="58" t="s">
        <v>664</v>
      </c>
      <c r="D361" s="29" t="s">
        <v>107</v>
      </c>
      <c r="E361" s="29"/>
      <c r="F361" s="27"/>
      <c r="G361" s="27"/>
      <c r="H361" s="27">
        <v>113</v>
      </c>
      <c r="I361" s="27"/>
      <c r="J361" s="27"/>
      <c r="K361" s="32">
        <f t="shared" si="36"/>
        <v>113</v>
      </c>
      <c r="L361" s="32" t="s">
        <v>1286</v>
      </c>
      <c r="M361" s="32"/>
      <c r="N361" s="32">
        <f t="shared" si="37"/>
        <v>112.9645</v>
      </c>
      <c r="O361" s="32">
        <f t="shared" si="38"/>
        <v>1</v>
      </c>
      <c r="P361" s="32">
        <f t="shared" ca="1" si="39"/>
        <v>0</v>
      </c>
      <c r="Q361" s="33" t="s">
        <v>85</v>
      </c>
      <c r="R361" s="34">
        <f t="shared" si="40"/>
        <v>0</v>
      </c>
      <c r="S361" s="34">
        <f t="shared" si="41"/>
        <v>113.0775</v>
      </c>
      <c r="T361" s="27">
        <v>113</v>
      </c>
      <c r="U361" s="29"/>
      <c r="V361" s="27"/>
      <c r="W361" s="27"/>
      <c r="X361" s="27"/>
      <c r="Y361" s="27"/>
      <c r="AA361" s="35">
        <v>0</v>
      </c>
      <c r="AB361" s="35">
        <v>0</v>
      </c>
      <c r="AC361" s="35">
        <v>0</v>
      </c>
      <c r="AD361" s="35">
        <v>0</v>
      </c>
      <c r="AE361" s="36">
        <v>1</v>
      </c>
      <c r="AF361" s="37">
        <v>113.0788</v>
      </c>
      <c r="AG361" s="38">
        <v>113</v>
      </c>
      <c r="AH361" s="32">
        <v>226</v>
      </c>
      <c r="AI361" s="38"/>
      <c r="AJ361" s="38"/>
      <c r="AK361" s="38"/>
      <c r="AL361" s="30"/>
    </row>
    <row r="362" spans="1:38" ht="3" customHeight="1">
      <c r="A362" s="58"/>
      <c r="B362" s="1"/>
      <c r="C362" s="58"/>
      <c r="D362" s="29"/>
      <c r="E362" s="29"/>
      <c r="F362" s="27"/>
      <c r="G362" s="27"/>
      <c r="H362" s="27"/>
      <c r="I362" s="27"/>
      <c r="J362" s="27"/>
      <c r="K362" s="32"/>
      <c r="L362" s="27"/>
      <c r="M362" s="27"/>
      <c r="N362" s="32"/>
      <c r="O362" s="27"/>
      <c r="P362" s="27"/>
      <c r="R362" s="59"/>
      <c r="S362" s="34"/>
      <c r="T362" s="27"/>
      <c r="U362" s="27"/>
      <c r="V362" s="27"/>
      <c r="W362" s="27"/>
      <c r="X362" s="27"/>
      <c r="Y362" s="27"/>
      <c r="AE362" s="60"/>
      <c r="AF362" s="60"/>
      <c r="AG362" s="26"/>
      <c r="AH362" s="26"/>
      <c r="AI362" s="38"/>
      <c r="AJ362" s="38"/>
      <c r="AK362" s="38"/>
      <c r="AL362" s="30"/>
    </row>
    <row r="363" spans="1:38" ht="15">
      <c r="A363" s="58"/>
      <c r="B363" s="1"/>
      <c r="C363" s="58"/>
      <c r="D363" s="29"/>
      <c r="E363" s="29"/>
      <c r="F363" s="27"/>
      <c r="G363" s="27"/>
      <c r="H363" s="27"/>
      <c r="I363" s="27"/>
      <c r="J363" s="27"/>
      <c r="K363" s="32"/>
      <c r="L363" s="27"/>
      <c r="M363" s="27"/>
      <c r="N363" s="32"/>
      <c r="O363" s="27"/>
      <c r="P363" s="27"/>
      <c r="R363" s="59"/>
      <c r="S363" s="34"/>
      <c r="T363" s="27"/>
      <c r="U363" s="27"/>
      <c r="V363" s="27"/>
      <c r="W363" s="27"/>
      <c r="X363" s="27"/>
      <c r="Y363" s="27"/>
      <c r="AE363" s="60"/>
      <c r="AF363" s="60"/>
      <c r="AG363" s="26"/>
      <c r="AH363" s="26"/>
      <c r="AI363" s="38"/>
      <c r="AJ363" s="38"/>
      <c r="AK363" s="38"/>
      <c r="AL363" s="30"/>
    </row>
    <row r="364" spans="1:38" s="26" customFormat="1" ht="15">
      <c r="A364" s="58"/>
      <c r="B364" s="1"/>
      <c r="C364" s="57" t="s">
        <v>103</v>
      </c>
      <c r="D364" s="29"/>
      <c r="E364" s="29"/>
      <c r="F364" s="27"/>
      <c r="G364" s="27"/>
      <c r="H364" s="27"/>
      <c r="I364" s="27"/>
      <c r="J364" s="27"/>
      <c r="K364" s="32"/>
      <c r="L364" s="27"/>
      <c r="M364" s="27"/>
      <c r="N364" s="32"/>
      <c r="O364" s="27"/>
      <c r="P364" s="27"/>
      <c r="Q364" s="50" t="str">
        <f>C364</f>
        <v>M60</v>
      </c>
      <c r="R364" s="56"/>
      <c r="S364" s="34"/>
      <c r="T364" s="27"/>
      <c r="U364" s="50"/>
      <c r="V364" s="50"/>
      <c r="W364" s="50"/>
      <c r="X364" s="50"/>
      <c r="Y364" s="50"/>
      <c r="AE364" s="54"/>
      <c r="AF364" s="54"/>
      <c r="AI364" s="38">
        <v>976</v>
      </c>
      <c r="AJ364" s="38">
        <v>916</v>
      </c>
      <c r="AK364" s="38">
        <v>886</v>
      </c>
      <c r="AL364" s="48"/>
    </row>
    <row r="365" spans="1:38" s="26" customFormat="1" ht="15">
      <c r="A365" s="58">
        <v>1</v>
      </c>
      <c r="B365" s="1">
        <v>1</v>
      </c>
      <c r="C365" s="58" t="s">
        <v>102</v>
      </c>
      <c r="D365" s="29" t="s">
        <v>65</v>
      </c>
      <c r="E365" s="29"/>
      <c r="F365" s="27"/>
      <c r="G365" s="27">
        <v>252</v>
      </c>
      <c r="H365" s="27">
        <v>233</v>
      </c>
      <c r="I365" s="27">
        <v>251</v>
      </c>
      <c r="J365" s="27">
        <v>269</v>
      </c>
      <c r="K365" s="32">
        <f t="shared" ref="K365:K405" si="42">IFERROR(LARGE(E365:J365,1),0)+IF($D$5&gt;=2,IFERROR(LARGE(E365:J365,2),0),0)+IF($D$5&gt;=3,IFERROR(LARGE(E365:J365,3),0),0)+IF($D$5&gt;=4,IFERROR(LARGE(E365:J365,4),0),0)+IF($D$5&gt;=5,IFERROR(LARGE(E365:J365,5),0),0)+IF($D$5&gt;=6,IFERROR(LARGE(E365:J365,6),0),0)</f>
        <v>1005</v>
      </c>
      <c r="L365" s="32" t="s">
        <v>1286</v>
      </c>
      <c r="M365" s="32" t="s">
        <v>104</v>
      </c>
      <c r="N365" s="32">
        <f t="shared" ref="N365:N405" si="43">K365-(ROW(K365)-ROW(K$6))/10000</f>
        <v>1004.9641</v>
      </c>
      <c r="O365" s="32">
        <f t="shared" ref="O365:O405" si="44">COUNT(E365:J365)</f>
        <v>4</v>
      </c>
      <c r="P365" s="32">
        <f t="shared" ref="P365:P405" ca="1" si="45">IF(AND(O365=1,OFFSET(D365,0,P$3)&gt;0),"Y",0)</f>
        <v>0</v>
      </c>
      <c r="Q365" s="33" t="s">
        <v>103</v>
      </c>
      <c r="R365" s="34">
        <f t="shared" ref="R365:R405" si="46">1-(Q365=Q364)</f>
        <v>0</v>
      </c>
      <c r="S365" s="34">
        <f t="shared" ref="S365:S405" si="47">N365+T365/1000+U365/10000+V365/100000+W365/1000000+X365/10000000+Y365/100000000</f>
        <v>1005.2610430000001</v>
      </c>
      <c r="T365" s="27">
        <v>269</v>
      </c>
      <c r="U365" s="27">
        <v>252</v>
      </c>
      <c r="V365" s="27">
        <v>251</v>
      </c>
      <c r="W365" s="27">
        <v>233</v>
      </c>
      <c r="X365" s="29"/>
      <c r="Y365" s="27"/>
      <c r="AA365" s="35">
        <v>0</v>
      </c>
      <c r="AB365" s="35">
        <v>0</v>
      </c>
      <c r="AC365" s="35">
        <v>0</v>
      </c>
      <c r="AD365" s="35">
        <v>0</v>
      </c>
      <c r="AE365" s="36">
        <v>3</v>
      </c>
      <c r="AF365" s="37">
        <v>736.2442299999999</v>
      </c>
      <c r="AG365" s="38">
        <v>252</v>
      </c>
      <c r="AH365" s="32">
        <v>988</v>
      </c>
      <c r="AI365" s="38" t="s">
        <v>104</v>
      </c>
      <c r="AJ365" s="38" t="s">
        <v>176</v>
      </c>
      <c r="AK365" s="38" t="s">
        <v>665</v>
      </c>
      <c r="AL365" s="48"/>
    </row>
    <row r="366" spans="1:38" s="26" customFormat="1" ht="15">
      <c r="A366" s="58">
        <v>2</v>
      </c>
      <c r="B366" s="1">
        <v>2</v>
      </c>
      <c r="C366" s="58" t="s">
        <v>123</v>
      </c>
      <c r="D366" s="29" t="s">
        <v>36</v>
      </c>
      <c r="E366" s="29">
        <v>244</v>
      </c>
      <c r="F366" s="27">
        <v>246</v>
      </c>
      <c r="G366" s="27">
        <v>244</v>
      </c>
      <c r="H366" s="27">
        <v>215</v>
      </c>
      <c r="I366" s="27">
        <v>242</v>
      </c>
      <c r="J366" s="27">
        <v>260</v>
      </c>
      <c r="K366" s="32">
        <f t="shared" si="42"/>
        <v>994</v>
      </c>
      <c r="L366" s="32" t="s">
        <v>1286</v>
      </c>
      <c r="M366" s="32" t="s">
        <v>176</v>
      </c>
      <c r="N366" s="32">
        <f t="shared" si="43"/>
        <v>993.96400000000006</v>
      </c>
      <c r="O366" s="32">
        <f t="shared" si="44"/>
        <v>6</v>
      </c>
      <c r="P366" s="32">
        <f t="shared" ca="1" si="45"/>
        <v>0</v>
      </c>
      <c r="Q366" s="33" t="s">
        <v>103</v>
      </c>
      <c r="R366" s="55">
        <f t="shared" si="46"/>
        <v>0</v>
      </c>
      <c r="S366" s="34">
        <f t="shared" si="47"/>
        <v>994.25131034999993</v>
      </c>
      <c r="T366" s="27">
        <v>260</v>
      </c>
      <c r="U366" s="27">
        <v>246</v>
      </c>
      <c r="V366" s="29">
        <v>244</v>
      </c>
      <c r="W366" s="27">
        <v>244</v>
      </c>
      <c r="X366" s="27">
        <v>242</v>
      </c>
      <c r="Y366" s="27">
        <v>215</v>
      </c>
      <c r="AA366" s="35">
        <v>0</v>
      </c>
      <c r="AB366" s="35">
        <v>0</v>
      </c>
      <c r="AC366" s="35">
        <v>0</v>
      </c>
      <c r="AD366" s="35">
        <v>0</v>
      </c>
      <c r="AE366" s="36">
        <v>5</v>
      </c>
      <c r="AF366" s="37">
        <v>976.23850349999998</v>
      </c>
      <c r="AG366" s="38">
        <v>246</v>
      </c>
      <c r="AH366" s="32">
        <v>980</v>
      </c>
      <c r="AI366" s="38" t="s">
        <v>104</v>
      </c>
      <c r="AJ366" s="38" t="s">
        <v>176</v>
      </c>
      <c r="AK366" s="38"/>
      <c r="AL366" s="48"/>
    </row>
    <row r="367" spans="1:38" s="26" customFormat="1" ht="15">
      <c r="A367" s="58">
        <v>3</v>
      </c>
      <c r="B367" s="1">
        <v>3</v>
      </c>
      <c r="C367" s="58" t="s">
        <v>125</v>
      </c>
      <c r="D367" s="29" t="s">
        <v>50</v>
      </c>
      <c r="E367" s="29"/>
      <c r="F367" s="27">
        <v>224</v>
      </c>
      <c r="G367" s="27">
        <v>222</v>
      </c>
      <c r="H367" s="27">
        <v>213</v>
      </c>
      <c r="I367" s="27">
        <v>227</v>
      </c>
      <c r="J367" s="27">
        <v>258</v>
      </c>
      <c r="K367" s="32">
        <f t="shared" si="42"/>
        <v>931</v>
      </c>
      <c r="L367" s="32" t="s">
        <v>1286</v>
      </c>
      <c r="M367" s="32" t="s">
        <v>665</v>
      </c>
      <c r="N367" s="32">
        <f t="shared" si="43"/>
        <v>930.96389999999997</v>
      </c>
      <c r="O367" s="32">
        <f t="shared" si="44"/>
        <v>5</v>
      </c>
      <c r="P367" s="32">
        <f t="shared" ca="1" si="45"/>
        <v>0</v>
      </c>
      <c r="Q367" s="33" t="s">
        <v>103</v>
      </c>
      <c r="R367" s="34">
        <f t="shared" si="46"/>
        <v>0</v>
      </c>
      <c r="S367" s="34">
        <f t="shared" si="47"/>
        <v>931.24708329999999</v>
      </c>
      <c r="T367" s="27">
        <v>258</v>
      </c>
      <c r="U367" s="27">
        <v>227</v>
      </c>
      <c r="V367" s="27">
        <v>224</v>
      </c>
      <c r="W367" s="27">
        <v>222</v>
      </c>
      <c r="X367" s="27">
        <v>213</v>
      </c>
      <c r="Y367" s="29"/>
      <c r="AA367" s="35">
        <v>0</v>
      </c>
      <c r="AB367" s="35">
        <v>0</v>
      </c>
      <c r="AC367" s="35">
        <v>0</v>
      </c>
      <c r="AD367" s="35">
        <v>0</v>
      </c>
      <c r="AE367" s="36">
        <v>4</v>
      </c>
      <c r="AF367" s="37">
        <v>886.2170329999999</v>
      </c>
      <c r="AG367" s="38">
        <v>227</v>
      </c>
      <c r="AH367" s="32">
        <v>900</v>
      </c>
      <c r="AI367" s="38"/>
      <c r="AJ367" s="38"/>
      <c r="AK367" s="38" t="s">
        <v>665</v>
      </c>
      <c r="AL367" s="48"/>
    </row>
    <row r="368" spans="1:38" s="26" customFormat="1" ht="15">
      <c r="A368" s="58">
        <v>4</v>
      </c>
      <c r="B368" s="1">
        <v>4</v>
      </c>
      <c r="C368" s="58" t="s">
        <v>666</v>
      </c>
      <c r="D368" s="29" t="s">
        <v>36</v>
      </c>
      <c r="E368" s="29">
        <v>222</v>
      </c>
      <c r="F368" s="27">
        <v>237</v>
      </c>
      <c r="G368" s="27">
        <v>231</v>
      </c>
      <c r="H368" s="27"/>
      <c r="I368" s="27">
        <v>226</v>
      </c>
      <c r="J368" s="27"/>
      <c r="K368" s="32">
        <f t="shared" si="42"/>
        <v>916</v>
      </c>
      <c r="L368" s="32" t="s">
        <v>1286</v>
      </c>
      <c r="M368" s="32"/>
      <c r="N368" s="32">
        <f t="shared" si="43"/>
        <v>915.96379999999999</v>
      </c>
      <c r="O368" s="32">
        <f t="shared" si="44"/>
        <v>4</v>
      </c>
      <c r="P368" s="32">
        <f t="shared" ca="1" si="45"/>
        <v>0</v>
      </c>
      <c r="Q368" s="33" t="s">
        <v>103</v>
      </c>
      <c r="R368" s="55">
        <f t="shared" si="46"/>
        <v>0</v>
      </c>
      <c r="S368" s="34">
        <f t="shared" si="47"/>
        <v>916.22638199999994</v>
      </c>
      <c r="T368" s="27">
        <v>237</v>
      </c>
      <c r="U368" s="27">
        <v>231</v>
      </c>
      <c r="V368" s="27">
        <v>226</v>
      </c>
      <c r="W368" s="29">
        <v>222</v>
      </c>
      <c r="X368" s="27"/>
      <c r="Y368" s="27"/>
      <c r="AA368" s="35">
        <v>0</v>
      </c>
      <c r="AB368" s="35">
        <v>0</v>
      </c>
      <c r="AC368" s="35">
        <v>0</v>
      </c>
      <c r="AD368" s="35">
        <v>0</v>
      </c>
      <c r="AE368" s="36">
        <v>4</v>
      </c>
      <c r="AF368" s="37">
        <v>916.22788199999991</v>
      </c>
      <c r="AG368" s="38">
        <v>237</v>
      </c>
      <c r="AH368" s="32">
        <v>931</v>
      </c>
      <c r="AI368" s="38"/>
      <c r="AJ368" s="38" t="s">
        <v>176</v>
      </c>
      <c r="AK368" s="38" t="s">
        <v>665</v>
      </c>
      <c r="AL368" s="48"/>
    </row>
    <row r="369" spans="1:38" s="26" customFormat="1" ht="15">
      <c r="A369" s="58">
        <v>5</v>
      </c>
      <c r="B369" s="1">
        <v>5</v>
      </c>
      <c r="C369" s="58" t="s">
        <v>152</v>
      </c>
      <c r="D369" s="29" t="s">
        <v>122</v>
      </c>
      <c r="E369" s="29">
        <v>218</v>
      </c>
      <c r="F369" s="27"/>
      <c r="G369" s="27">
        <v>211</v>
      </c>
      <c r="H369" s="27">
        <v>195</v>
      </c>
      <c r="I369" s="27">
        <v>235</v>
      </c>
      <c r="J369" s="27">
        <v>249</v>
      </c>
      <c r="K369" s="32">
        <f t="shared" si="42"/>
        <v>913</v>
      </c>
      <c r="L369" s="32" t="s">
        <v>1286</v>
      </c>
      <c r="M369" s="32"/>
      <c r="N369" s="32">
        <f t="shared" si="43"/>
        <v>912.96370000000002</v>
      </c>
      <c r="O369" s="32">
        <f t="shared" si="44"/>
        <v>5</v>
      </c>
      <c r="P369" s="32">
        <f t="shared" ca="1" si="45"/>
        <v>0</v>
      </c>
      <c r="Q369" s="33" t="s">
        <v>103</v>
      </c>
      <c r="R369" s="55">
        <f t="shared" si="46"/>
        <v>0</v>
      </c>
      <c r="S369" s="34">
        <f t="shared" si="47"/>
        <v>913.23861050000005</v>
      </c>
      <c r="T369" s="27">
        <v>249</v>
      </c>
      <c r="U369" s="27">
        <v>235</v>
      </c>
      <c r="V369" s="29">
        <v>218</v>
      </c>
      <c r="W369" s="27">
        <v>211</v>
      </c>
      <c r="X369" s="27">
        <v>195</v>
      </c>
      <c r="Y369" s="27"/>
      <c r="AA369" s="35">
        <v>0</v>
      </c>
      <c r="AB369" s="35">
        <v>0</v>
      </c>
      <c r="AC369" s="35">
        <v>0</v>
      </c>
      <c r="AD369" s="35">
        <v>0</v>
      </c>
      <c r="AE369" s="36">
        <v>4</v>
      </c>
      <c r="AF369" s="37">
        <v>859.22420499999998</v>
      </c>
      <c r="AG369" s="38">
        <v>235</v>
      </c>
      <c r="AH369" s="32">
        <v>899</v>
      </c>
      <c r="AI369" s="38"/>
      <c r="AJ369" s="38"/>
      <c r="AK369" s="38" t="s">
        <v>665</v>
      </c>
      <c r="AL369" s="48"/>
    </row>
    <row r="370" spans="1:38" s="26" customFormat="1" ht="15">
      <c r="A370" s="58">
        <v>6</v>
      </c>
      <c r="B370" s="1">
        <v>6</v>
      </c>
      <c r="C370" s="58" t="s">
        <v>667</v>
      </c>
      <c r="D370" s="29" t="s">
        <v>50</v>
      </c>
      <c r="E370" s="29">
        <v>213</v>
      </c>
      <c r="F370" s="27">
        <v>209</v>
      </c>
      <c r="G370" s="27">
        <v>226</v>
      </c>
      <c r="H370" s="27">
        <v>199</v>
      </c>
      <c r="I370" s="27"/>
      <c r="J370" s="27"/>
      <c r="K370" s="32">
        <f t="shared" si="42"/>
        <v>847</v>
      </c>
      <c r="L370" s="32" t="s">
        <v>1286</v>
      </c>
      <c r="M370" s="32"/>
      <c r="N370" s="32">
        <f t="shared" si="43"/>
        <v>846.96360000000004</v>
      </c>
      <c r="O370" s="32">
        <f t="shared" si="44"/>
        <v>4</v>
      </c>
      <c r="P370" s="32">
        <f t="shared" ca="1" si="45"/>
        <v>0</v>
      </c>
      <c r="Q370" s="33" t="s">
        <v>103</v>
      </c>
      <c r="R370" s="55">
        <f t="shared" si="46"/>
        <v>0</v>
      </c>
      <c r="S370" s="34">
        <f t="shared" si="47"/>
        <v>847.21318899999994</v>
      </c>
      <c r="T370" s="27">
        <v>226</v>
      </c>
      <c r="U370" s="29">
        <v>213</v>
      </c>
      <c r="V370" s="27">
        <v>209</v>
      </c>
      <c r="W370" s="27">
        <v>199</v>
      </c>
      <c r="X370" s="27"/>
      <c r="Y370" s="27"/>
      <c r="AA370" s="35">
        <v>0</v>
      </c>
      <c r="AB370" s="35">
        <v>0</v>
      </c>
      <c r="AC370" s="35">
        <v>0</v>
      </c>
      <c r="AD370" s="35">
        <v>0</v>
      </c>
      <c r="AE370" s="36">
        <v>4</v>
      </c>
      <c r="AF370" s="37">
        <v>847.21458899999993</v>
      </c>
      <c r="AG370" s="38">
        <v>226</v>
      </c>
      <c r="AH370" s="32">
        <v>874</v>
      </c>
      <c r="AI370" s="38"/>
      <c r="AJ370" s="38"/>
      <c r="AK370" s="38"/>
      <c r="AL370" s="48"/>
    </row>
    <row r="371" spans="1:38" s="26" customFormat="1" ht="15">
      <c r="A371" s="58">
        <v>7</v>
      </c>
      <c r="B371" s="1">
        <v>7</v>
      </c>
      <c r="C371" s="58" t="s">
        <v>668</v>
      </c>
      <c r="D371" s="29" t="s">
        <v>217</v>
      </c>
      <c r="E371" s="29">
        <v>235</v>
      </c>
      <c r="F371" s="27"/>
      <c r="G371" s="27">
        <v>219</v>
      </c>
      <c r="H371" s="27">
        <v>177</v>
      </c>
      <c r="I371" s="27">
        <v>208</v>
      </c>
      <c r="J371" s="27"/>
      <c r="K371" s="32">
        <f t="shared" si="42"/>
        <v>839</v>
      </c>
      <c r="L371" s="32" t="s">
        <v>1286</v>
      </c>
      <c r="M371" s="32"/>
      <c r="N371" s="32">
        <f t="shared" si="43"/>
        <v>838.96349999999995</v>
      </c>
      <c r="O371" s="32">
        <f t="shared" si="44"/>
        <v>4</v>
      </c>
      <c r="P371" s="32">
        <f t="shared" ca="1" si="45"/>
        <v>0</v>
      </c>
      <c r="Q371" s="33" t="s">
        <v>103</v>
      </c>
      <c r="R371" s="55">
        <f t="shared" si="46"/>
        <v>0</v>
      </c>
      <c r="S371" s="34">
        <f t="shared" si="47"/>
        <v>839.22265699999991</v>
      </c>
      <c r="T371" s="29">
        <v>235</v>
      </c>
      <c r="U371" s="27">
        <v>219</v>
      </c>
      <c r="V371" s="27">
        <v>208</v>
      </c>
      <c r="W371" s="27">
        <v>177</v>
      </c>
      <c r="X371" s="27"/>
      <c r="Y371" s="27"/>
      <c r="AA371" s="35">
        <v>0</v>
      </c>
      <c r="AB371" s="35">
        <v>0</v>
      </c>
      <c r="AC371" s="35">
        <v>0</v>
      </c>
      <c r="AD371" s="35">
        <v>0</v>
      </c>
      <c r="AE371" s="36">
        <v>4</v>
      </c>
      <c r="AF371" s="37">
        <v>839.2240569999999</v>
      </c>
      <c r="AG371" s="38">
        <v>235</v>
      </c>
      <c r="AH371" s="32">
        <v>897</v>
      </c>
      <c r="AI371" s="38"/>
      <c r="AJ371" s="38"/>
      <c r="AK371" s="38" t="s">
        <v>665</v>
      </c>
      <c r="AL371" s="48"/>
    </row>
    <row r="372" spans="1:38" s="26" customFormat="1" ht="15">
      <c r="A372" s="58">
        <v>8</v>
      </c>
      <c r="B372" s="1">
        <v>8</v>
      </c>
      <c r="C372" s="58" t="s">
        <v>166</v>
      </c>
      <c r="D372" s="29" t="s">
        <v>81</v>
      </c>
      <c r="E372" s="29"/>
      <c r="F372" s="27">
        <v>217</v>
      </c>
      <c r="G372" s="27">
        <v>212</v>
      </c>
      <c r="H372" s="27">
        <v>159</v>
      </c>
      <c r="I372" s="27"/>
      <c r="J372" s="27">
        <v>242</v>
      </c>
      <c r="K372" s="32">
        <f t="shared" si="42"/>
        <v>830</v>
      </c>
      <c r="L372" s="32" t="s">
        <v>1286</v>
      </c>
      <c r="M372" s="32"/>
      <c r="N372" s="32">
        <f t="shared" si="43"/>
        <v>829.96339999999998</v>
      </c>
      <c r="O372" s="32">
        <f t="shared" si="44"/>
        <v>4</v>
      </c>
      <c r="P372" s="32">
        <f t="shared" ca="1" si="45"/>
        <v>0</v>
      </c>
      <c r="Q372" s="33" t="s">
        <v>103</v>
      </c>
      <c r="R372" s="34">
        <f t="shared" si="46"/>
        <v>0</v>
      </c>
      <c r="S372" s="34">
        <f t="shared" si="47"/>
        <v>830.22937899999999</v>
      </c>
      <c r="T372" s="27">
        <v>242</v>
      </c>
      <c r="U372" s="27">
        <v>217</v>
      </c>
      <c r="V372" s="27">
        <v>212</v>
      </c>
      <c r="W372" s="27">
        <v>159</v>
      </c>
      <c r="X372" s="29"/>
      <c r="Y372" s="27"/>
      <c r="AA372" s="35">
        <v>0</v>
      </c>
      <c r="AB372" s="35">
        <v>0</v>
      </c>
      <c r="AC372" s="35">
        <v>0</v>
      </c>
      <c r="AD372" s="35">
        <v>0</v>
      </c>
      <c r="AE372" s="36">
        <v>3</v>
      </c>
      <c r="AF372" s="37">
        <v>588.20389</v>
      </c>
      <c r="AG372" s="38">
        <v>217</v>
      </c>
      <c r="AH372" s="32">
        <v>805</v>
      </c>
      <c r="AI372" s="38"/>
      <c r="AJ372" s="38"/>
      <c r="AK372" s="38"/>
      <c r="AL372" s="48"/>
    </row>
    <row r="373" spans="1:38" s="26" customFormat="1" ht="15">
      <c r="A373" s="58">
        <v>9</v>
      </c>
      <c r="B373" s="1">
        <v>9</v>
      </c>
      <c r="C373" s="58" t="s">
        <v>175</v>
      </c>
      <c r="D373" s="29" t="s">
        <v>146</v>
      </c>
      <c r="E373" s="29">
        <v>177</v>
      </c>
      <c r="F373" s="27">
        <v>185</v>
      </c>
      <c r="G373" s="27"/>
      <c r="H373" s="27">
        <v>134</v>
      </c>
      <c r="I373" s="27">
        <v>178</v>
      </c>
      <c r="J373" s="27">
        <v>236</v>
      </c>
      <c r="K373" s="32">
        <f t="shared" si="42"/>
        <v>776</v>
      </c>
      <c r="L373" s="32" t="s">
        <v>1286</v>
      </c>
      <c r="M373" s="32"/>
      <c r="N373" s="32">
        <f t="shared" si="43"/>
        <v>775.9633</v>
      </c>
      <c r="O373" s="32">
        <f t="shared" si="44"/>
        <v>5</v>
      </c>
      <c r="P373" s="32">
        <f t="shared" ca="1" si="45"/>
        <v>0</v>
      </c>
      <c r="Q373" s="33" t="s">
        <v>103</v>
      </c>
      <c r="R373" s="55">
        <f t="shared" si="46"/>
        <v>0</v>
      </c>
      <c r="S373" s="34">
        <f t="shared" si="47"/>
        <v>776.21977040000002</v>
      </c>
      <c r="T373" s="27">
        <v>236</v>
      </c>
      <c r="U373" s="27">
        <v>185</v>
      </c>
      <c r="V373" s="27">
        <v>178</v>
      </c>
      <c r="W373" s="29">
        <v>177</v>
      </c>
      <c r="X373" s="27">
        <v>134</v>
      </c>
      <c r="Y373" s="27"/>
      <c r="AA373" s="35">
        <v>0</v>
      </c>
      <c r="AB373" s="35">
        <v>0</v>
      </c>
      <c r="AC373" s="35">
        <v>0</v>
      </c>
      <c r="AD373" s="35">
        <v>0</v>
      </c>
      <c r="AE373" s="36">
        <v>4</v>
      </c>
      <c r="AF373" s="37">
        <v>674.16940399999987</v>
      </c>
      <c r="AG373" s="38">
        <v>185</v>
      </c>
      <c r="AH373" s="32">
        <v>725</v>
      </c>
      <c r="AI373" s="38"/>
      <c r="AJ373" s="38"/>
      <c r="AK373" s="38"/>
      <c r="AL373" s="48"/>
    </row>
    <row r="374" spans="1:38" s="26" customFormat="1" ht="15">
      <c r="A374" s="58">
        <v>10</v>
      </c>
      <c r="B374" s="1">
        <v>10</v>
      </c>
      <c r="C374" s="58" t="s">
        <v>207</v>
      </c>
      <c r="D374" s="29" t="s">
        <v>33</v>
      </c>
      <c r="E374" s="29">
        <v>124</v>
      </c>
      <c r="F374" s="27">
        <v>170</v>
      </c>
      <c r="G374" s="27">
        <v>179</v>
      </c>
      <c r="H374" s="27">
        <v>152</v>
      </c>
      <c r="I374" s="27"/>
      <c r="J374" s="27">
        <v>214</v>
      </c>
      <c r="K374" s="32">
        <f t="shared" si="42"/>
        <v>715</v>
      </c>
      <c r="L374" s="32" t="s">
        <v>1286</v>
      </c>
      <c r="M374" s="32"/>
      <c r="N374" s="32">
        <f t="shared" si="43"/>
        <v>714.96320000000003</v>
      </c>
      <c r="O374" s="32">
        <f t="shared" si="44"/>
        <v>5</v>
      </c>
      <c r="P374" s="32">
        <f t="shared" ca="1" si="45"/>
        <v>0</v>
      </c>
      <c r="Q374" s="33" t="s">
        <v>103</v>
      </c>
      <c r="R374" s="55">
        <f t="shared" si="46"/>
        <v>0</v>
      </c>
      <c r="S374" s="34">
        <f t="shared" si="47"/>
        <v>715.19696440000007</v>
      </c>
      <c r="T374" s="27">
        <v>214</v>
      </c>
      <c r="U374" s="27">
        <v>179</v>
      </c>
      <c r="V374" s="27">
        <v>170</v>
      </c>
      <c r="W374" s="27">
        <v>152</v>
      </c>
      <c r="X374" s="29">
        <v>124</v>
      </c>
      <c r="Y374" s="27"/>
      <c r="AA374" s="35">
        <v>0</v>
      </c>
      <c r="AB374" s="35">
        <v>0</v>
      </c>
      <c r="AC374" s="35">
        <v>0</v>
      </c>
      <c r="AD374" s="35">
        <v>0</v>
      </c>
      <c r="AE374" s="36">
        <v>4</v>
      </c>
      <c r="AF374" s="37">
        <v>625.16214400000013</v>
      </c>
      <c r="AG374" s="38">
        <v>179</v>
      </c>
      <c r="AH374" s="32">
        <v>680</v>
      </c>
      <c r="AI374" s="38"/>
      <c r="AJ374" s="38"/>
      <c r="AK374" s="38"/>
      <c r="AL374" s="48"/>
    </row>
    <row r="375" spans="1:38" s="26" customFormat="1" ht="15">
      <c r="A375" s="58">
        <v>11</v>
      </c>
      <c r="B375" s="1">
        <v>11</v>
      </c>
      <c r="C375" s="58" t="s">
        <v>232</v>
      </c>
      <c r="D375" s="29" t="s">
        <v>19</v>
      </c>
      <c r="E375" s="29">
        <v>164</v>
      </c>
      <c r="F375" s="27"/>
      <c r="G375" s="27"/>
      <c r="H375" s="27">
        <v>155</v>
      </c>
      <c r="I375" s="27">
        <v>187</v>
      </c>
      <c r="J375" s="27">
        <v>201</v>
      </c>
      <c r="K375" s="32">
        <f t="shared" si="42"/>
        <v>707</v>
      </c>
      <c r="L375" s="32" t="s">
        <v>1286</v>
      </c>
      <c r="M375" s="32"/>
      <c r="N375" s="32">
        <f t="shared" si="43"/>
        <v>706.96310000000005</v>
      </c>
      <c r="O375" s="32">
        <f t="shared" si="44"/>
        <v>4</v>
      </c>
      <c r="P375" s="32">
        <f t="shared" ca="1" si="45"/>
        <v>0</v>
      </c>
      <c r="Q375" s="33" t="s">
        <v>103</v>
      </c>
      <c r="R375" s="55">
        <f t="shared" si="46"/>
        <v>0</v>
      </c>
      <c r="S375" s="34">
        <f t="shared" si="47"/>
        <v>707.18459499999994</v>
      </c>
      <c r="T375" s="27">
        <v>201</v>
      </c>
      <c r="U375" s="27">
        <v>187</v>
      </c>
      <c r="V375" s="29">
        <v>164</v>
      </c>
      <c r="W375" s="27">
        <v>155</v>
      </c>
      <c r="X375" s="27"/>
      <c r="Y375" s="27"/>
      <c r="AA375" s="35">
        <v>0</v>
      </c>
      <c r="AB375" s="35">
        <v>0</v>
      </c>
      <c r="AC375" s="35">
        <v>0</v>
      </c>
      <c r="AD375" s="35">
        <v>0</v>
      </c>
      <c r="AE375" s="36">
        <v>3</v>
      </c>
      <c r="AF375" s="37">
        <v>506.16865000000001</v>
      </c>
      <c r="AG375" s="38">
        <v>187</v>
      </c>
      <c r="AH375" s="32">
        <v>693</v>
      </c>
      <c r="AI375" s="38"/>
      <c r="AJ375" s="38"/>
      <c r="AK375" s="38"/>
      <c r="AL375" s="48"/>
    </row>
    <row r="376" spans="1:38" s="26" customFormat="1" ht="15">
      <c r="A376" s="58">
        <v>12</v>
      </c>
      <c r="B376" s="1">
        <v>12</v>
      </c>
      <c r="C376" s="58" t="s">
        <v>221</v>
      </c>
      <c r="D376" s="29" t="s">
        <v>19</v>
      </c>
      <c r="E376" s="29">
        <v>133</v>
      </c>
      <c r="F376" s="27">
        <v>156</v>
      </c>
      <c r="G376" s="27">
        <v>167</v>
      </c>
      <c r="H376" s="27">
        <v>122</v>
      </c>
      <c r="I376" s="27">
        <v>164</v>
      </c>
      <c r="J376" s="27">
        <v>204</v>
      </c>
      <c r="K376" s="32">
        <f t="shared" si="42"/>
        <v>691</v>
      </c>
      <c r="L376" s="32" t="s">
        <v>1286</v>
      </c>
      <c r="M376" s="32"/>
      <c r="N376" s="32">
        <f t="shared" si="43"/>
        <v>690.96299999999997</v>
      </c>
      <c r="O376" s="32">
        <f t="shared" si="44"/>
        <v>6</v>
      </c>
      <c r="P376" s="32">
        <f t="shared" ca="1" si="45"/>
        <v>0</v>
      </c>
      <c r="Q376" s="33" t="s">
        <v>103</v>
      </c>
      <c r="R376" s="55">
        <f t="shared" si="46"/>
        <v>0</v>
      </c>
      <c r="S376" s="34">
        <f t="shared" si="47"/>
        <v>691.18551051999975</v>
      </c>
      <c r="T376" s="27">
        <v>204</v>
      </c>
      <c r="U376" s="27">
        <v>167</v>
      </c>
      <c r="V376" s="27">
        <v>164</v>
      </c>
      <c r="W376" s="27">
        <v>156</v>
      </c>
      <c r="X376" s="29">
        <v>133</v>
      </c>
      <c r="Y376" s="27">
        <v>122</v>
      </c>
      <c r="AA376" s="35">
        <v>0</v>
      </c>
      <c r="AB376" s="35">
        <v>0</v>
      </c>
      <c r="AC376" s="35">
        <v>0</v>
      </c>
      <c r="AD376" s="35">
        <v>0</v>
      </c>
      <c r="AE376" s="36">
        <v>5</v>
      </c>
      <c r="AF376" s="37">
        <v>620.14950520000002</v>
      </c>
      <c r="AG376" s="38">
        <v>167</v>
      </c>
      <c r="AH376" s="32">
        <v>654</v>
      </c>
      <c r="AI376" s="38"/>
      <c r="AJ376" s="38"/>
      <c r="AK376" s="38"/>
      <c r="AL376" s="48"/>
    </row>
    <row r="377" spans="1:38" s="26" customFormat="1" ht="15">
      <c r="A377" s="58">
        <v>13</v>
      </c>
      <c r="B377" s="1">
        <v>13</v>
      </c>
      <c r="C377" s="58" t="s">
        <v>209</v>
      </c>
      <c r="D377" s="29" t="s">
        <v>19</v>
      </c>
      <c r="E377" s="29"/>
      <c r="F377" s="27">
        <v>155</v>
      </c>
      <c r="G377" s="27"/>
      <c r="H377" s="27">
        <v>149</v>
      </c>
      <c r="I377" s="27">
        <v>174</v>
      </c>
      <c r="J377" s="27">
        <v>212</v>
      </c>
      <c r="K377" s="32">
        <f t="shared" si="42"/>
        <v>690</v>
      </c>
      <c r="L377" s="32" t="s">
        <v>1286</v>
      </c>
      <c r="M377" s="32"/>
      <c r="N377" s="32">
        <f t="shared" si="43"/>
        <v>689.96289999999999</v>
      </c>
      <c r="O377" s="32">
        <f t="shared" si="44"/>
        <v>4</v>
      </c>
      <c r="P377" s="32">
        <f t="shared" ca="1" si="45"/>
        <v>0</v>
      </c>
      <c r="Q377" s="33" t="s">
        <v>103</v>
      </c>
      <c r="R377" s="34">
        <f t="shared" si="46"/>
        <v>0</v>
      </c>
      <c r="S377" s="34">
        <f t="shared" si="47"/>
        <v>690.19399899999985</v>
      </c>
      <c r="T377" s="27">
        <v>212</v>
      </c>
      <c r="U377" s="27">
        <v>174</v>
      </c>
      <c r="V377" s="27">
        <v>155</v>
      </c>
      <c r="W377" s="27">
        <v>149</v>
      </c>
      <c r="X377" s="29"/>
      <c r="Y377" s="27"/>
      <c r="AA377" s="35">
        <v>0</v>
      </c>
      <c r="AB377" s="35">
        <v>0</v>
      </c>
      <c r="AC377" s="35">
        <v>0</v>
      </c>
      <c r="AD377" s="35">
        <v>0</v>
      </c>
      <c r="AE377" s="36">
        <v>3</v>
      </c>
      <c r="AF377" s="37">
        <v>478.15448999999995</v>
      </c>
      <c r="AG377" s="38">
        <v>174</v>
      </c>
      <c r="AH377" s="32">
        <v>652</v>
      </c>
      <c r="AI377" s="38"/>
      <c r="AJ377" s="38"/>
      <c r="AK377" s="38"/>
      <c r="AL377" s="48"/>
    </row>
    <row r="378" spans="1:38" s="26" customFormat="1" ht="15">
      <c r="A378" s="58">
        <v>14</v>
      </c>
      <c r="B378" s="1">
        <v>14</v>
      </c>
      <c r="C378" s="58" t="s">
        <v>214</v>
      </c>
      <c r="D378" s="29" t="s">
        <v>50</v>
      </c>
      <c r="E378" s="29">
        <v>145</v>
      </c>
      <c r="F378" s="27">
        <v>148</v>
      </c>
      <c r="G378" s="27">
        <v>149</v>
      </c>
      <c r="H378" s="27"/>
      <c r="I378" s="27">
        <v>175</v>
      </c>
      <c r="J378" s="27">
        <v>207</v>
      </c>
      <c r="K378" s="32">
        <f t="shared" si="42"/>
        <v>679</v>
      </c>
      <c r="L378" s="32" t="s">
        <v>1286</v>
      </c>
      <c r="M378" s="32"/>
      <c r="N378" s="32">
        <f t="shared" si="43"/>
        <v>678.96280000000002</v>
      </c>
      <c r="O378" s="32">
        <f t="shared" si="44"/>
        <v>5</v>
      </c>
      <c r="P378" s="32">
        <f t="shared" ca="1" si="45"/>
        <v>0</v>
      </c>
      <c r="Q378" s="33" t="s">
        <v>103</v>
      </c>
      <c r="R378" s="55">
        <f t="shared" si="46"/>
        <v>0</v>
      </c>
      <c r="S378" s="34">
        <f t="shared" si="47"/>
        <v>679.18895250000003</v>
      </c>
      <c r="T378" s="27">
        <v>207</v>
      </c>
      <c r="U378" s="27">
        <v>175</v>
      </c>
      <c r="V378" s="27">
        <v>149</v>
      </c>
      <c r="W378" s="27">
        <v>148</v>
      </c>
      <c r="X378" s="29">
        <v>145</v>
      </c>
      <c r="Y378" s="27"/>
      <c r="AA378" s="35">
        <v>0</v>
      </c>
      <c r="AB378" s="35">
        <v>0</v>
      </c>
      <c r="AC378" s="35">
        <v>0</v>
      </c>
      <c r="AD378" s="35">
        <v>0</v>
      </c>
      <c r="AE378" s="36">
        <v>4</v>
      </c>
      <c r="AF378" s="37">
        <v>617.15582499999994</v>
      </c>
      <c r="AG378" s="38">
        <v>175</v>
      </c>
      <c r="AH378" s="32">
        <v>647</v>
      </c>
      <c r="AI378" s="38"/>
      <c r="AJ378" s="38"/>
      <c r="AK378" s="38"/>
      <c r="AL378" s="48"/>
    </row>
    <row r="379" spans="1:38" s="26" customFormat="1" ht="15">
      <c r="A379" s="58">
        <v>15</v>
      </c>
      <c r="B379" s="1">
        <v>15</v>
      </c>
      <c r="C379" s="58" t="s">
        <v>669</v>
      </c>
      <c r="D379" s="29" t="s">
        <v>40</v>
      </c>
      <c r="E379" s="29"/>
      <c r="F379" s="27"/>
      <c r="G379" s="27">
        <v>202</v>
      </c>
      <c r="H379" s="27">
        <v>208</v>
      </c>
      <c r="I379" s="27">
        <v>231</v>
      </c>
      <c r="J379" s="27"/>
      <c r="K379" s="32">
        <f t="shared" si="42"/>
        <v>641</v>
      </c>
      <c r="L379" s="32" t="s">
        <v>1286</v>
      </c>
      <c r="M379" s="32"/>
      <c r="N379" s="32">
        <f t="shared" si="43"/>
        <v>640.96270000000004</v>
      </c>
      <c r="O379" s="32">
        <f t="shared" si="44"/>
        <v>3</v>
      </c>
      <c r="P379" s="32">
        <f t="shared" ca="1" si="45"/>
        <v>0</v>
      </c>
      <c r="Q379" s="33" t="s">
        <v>103</v>
      </c>
      <c r="R379" s="34">
        <f t="shared" si="46"/>
        <v>0</v>
      </c>
      <c r="S379" s="34">
        <f t="shared" si="47"/>
        <v>641.21652000000006</v>
      </c>
      <c r="T379" s="27">
        <v>231</v>
      </c>
      <c r="U379" s="27">
        <v>208</v>
      </c>
      <c r="V379" s="27">
        <v>202</v>
      </c>
      <c r="W379" s="29"/>
      <c r="X379" s="27"/>
      <c r="Y379" s="27"/>
      <c r="AA379" s="35">
        <v>0</v>
      </c>
      <c r="AB379" s="35">
        <v>0</v>
      </c>
      <c r="AC379" s="35">
        <v>0</v>
      </c>
      <c r="AD379" s="35">
        <v>0</v>
      </c>
      <c r="AE379" s="36">
        <v>3</v>
      </c>
      <c r="AF379" s="37">
        <v>641.21842000000004</v>
      </c>
      <c r="AG379" s="38">
        <v>231</v>
      </c>
      <c r="AH379" s="32">
        <v>872</v>
      </c>
      <c r="AI379" s="38"/>
      <c r="AJ379" s="38"/>
      <c r="AK379" s="38"/>
      <c r="AL379" s="48"/>
    </row>
    <row r="380" spans="1:38" s="26" customFormat="1" ht="15">
      <c r="A380" s="58">
        <v>16</v>
      </c>
      <c r="B380" s="1">
        <v>16</v>
      </c>
      <c r="C380" s="58" t="s">
        <v>246</v>
      </c>
      <c r="D380" s="29" t="s">
        <v>33</v>
      </c>
      <c r="E380" s="29">
        <v>120</v>
      </c>
      <c r="F380" s="27"/>
      <c r="G380" s="27">
        <v>142</v>
      </c>
      <c r="H380" s="27">
        <v>120</v>
      </c>
      <c r="I380" s="27">
        <v>154</v>
      </c>
      <c r="J380" s="27">
        <v>195</v>
      </c>
      <c r="K380" s="32">
        <f t="shared" si="42"/>
        <v>611</v>
      </c>
      <c r="L380" s="32" t="s">
        <v>1286</v>
      </c>
      <c r="M380" s="32"/>
      <c r="N380" s="32">
        <f t="shared" si="43"/>
        <v>610.96259999999995</v>
      </c>
      <c r="O380" s="32">
        <f t="shared" si="44"/>
        <v>5</v>
      </c>
      <c r="P380" s="32">
        <f t="shared" ca="1" si="45"/>
        <v>0</v>
      </c>
      <c r="Q380" s="33" t="s">
        <v>103</v>
      </c>
      <c r="R380" s="55">
        <f t="shared" si="46"/>
        <v>0</v>
      </c>
      <c r="S380" s="34">
        <f t="shared" si="47"/>
        <v>611.17455200000006</v>
      </c>
      <c r="T380" s="27">
        <v>195</v>
      </c>
      <c r="U380" s="27">
        <v>154</v>
      </c>
      <c r="V380" s="27">
        <v>142</v>
      </c>
      <c r="W380" s="29">
        <v>120</v>
      </c>
      <c r="X380" s="27">
        <v>120</v>
      </c>
      <c r="Y380" s="27"/>
      <c r="AA380" s="35">
        <v>0</v>
      </c>
      <c r="AB380" s="35">
        <v>0</v>
      </c>
      <c r="AC380" s="35">
        <v>0</v>
      </c>
      <c r="AD380" s="35">
        <v>0</v>
      </c>
      <c r="AE380" s="36">
        <v>4</v>
      </c>
      <c r="AF380" s="37">
        <v>536.13342</v>
      </c>
      <c r="AG380" s="38">
        <v>154</v>
      </c>
      <c r="AH380" s="32">
        <v>570</v>
      </c>
      <c r="AI380" s="38"/>
      <c r="AJ380" s="38"/>
      <c r="AK380" s="38"/>
      <c r="AL380" s="48"/>
    </row>
    <row r="381" spans="1:38" s="26" customFormat="1" ht="15">
      <c r="A381" s="58">
        <v>17</v>
      </c>
      <c r="B381" s="1">
        <v>17</v>
      </c>
      <c r="C381" s="58" t="s">
        <v>670</v>
      </c>
      <c r="D381" s="29" t="s">
        <v>19</v>
      </c>
      <c r="E381" s="29">
        <v>126</v>
      </c>
      <c r="F381" s="27"/>
      <c r="G381" s="27">
        <v>161</v>
      </c>
      <c r="H381" s="27">
        <v>144</v>
      </c>
      <c r="I381" s="27">
        <v>179</v>
      </c>
      <c r="J381" s="27"/>
      <c r="K381" s="32">
        <f t="shared" si="42"/>
        <v>610</v>
      </c>
      <c r="L381" s="32" t="s">
        <v>1286</v>
      </c>
      <c r="M381" s="32"/>
      <c r="N381" s="32">
        <f t="shared" si="43"/>
        <v>609.96249999999998</v>
      </c>
      <c r="O381" s="32">
        <f t="shared" si="44"/>
        <v>4</v>
      </c>
      <c r="P381" s="32">
        <f t="shared" ca="1" si="45"/>
        <v>0</v>
      </c>
      <c r="Q381" s="33" t="s">
        <v>103</v>
      </c>
      <c r="R381" s="55">
        <f t="shared" si="46"/>
        <v>0</v>
      </c>
      <c r="S381" s="34">
        <f t="shared" si="47"/>
        <v>610.15916600000003</v>
      </c>
      <c r="T381" s="27">
        <v>179</v>
      </c>
      <c r="U381" s="27">
        <v>161</v>
      </c>
      <c r="V381" s="27">
        <v>144</v>
      </c>
      <c r="W381" s="29">
        <v>126</v>
      </c>
      <c r="X381" s="27"/>
      <c r="Y381" s="27"/>
      <c r="AA381" s="35">
        <v>0</v>
      </c>
      <c r="AB381" s="35">
        <v>0</v>
      </c>
      <c r="AC381" s="35">
        <v>0</v>
      </c>
      <c r="AD381" s="35">
        <v>0</v>
      </c>
      <c r="AE381" s="36">
        <v>4</v>
      </c>
      <c r="AF381" s="37">
        <v>610.16086600000006</v>
      </c>
      <c r="AG381" s="38">
        <v>179</v>
      </c>
      <c r="AH381" s="32">
        <v>663</v>
      </c>
      <c r="AI381" s="38"/>
      <c r="AJ381" s="38"/>
      <c r="AK381" s="38"/>
      <c r="AL381" s="48"/>
    </row>
    <row r="382" spans="1:38" s="26" customFormat="1" ht="15">
      <c r="A382" s="58">
        <v>18</v>
      </c>
      <c r="B382" s="1" t="s">
        <v>223</v>
      </c>
      <c r="C382" s="58" t="s">
        <v>262</v>
      </c>
      <c r="D382" s="29" t="s">
        <v>90</v>
      </c>
      <c r="E382" s="29"/>
      <c r="F382" s="27">
        <v>142</v>
      </c>
      <c r="G382" s="27">
        <v>138</v>
      </c>
      <c r="H382" s="27">
        <v>114</v>
      </c>
      <c r="I382" s="27"/>
      <c r="J382" s="27">
        <v>190</v>
      </c>
      <c r="K382" s="32">
        <f t="shared" si="42"/>
        <v>584</v>
      </c>
      <c r="L382" s="32" t="s">
        <v>1287</v>
      </c>
      <c r="M382" s="32"/>
      <c r="N382" s="32">
        <f t="shared" si="43"/>
        <v>583.9624</v>
      </c>
      <c r="O382" s="32">
        <f t="shared" si="44"/>
        <v>4</v>
      </c>
      <c r="P382" s="32">
        <f t="shared" ca="1" si="45"/>
        <v>0</v>
      </c>
      <c r="Q382" s="33" t="s">
        <v>103</v>
      </c>
      <c r="R382" s="34">
        <f t="shared" si="46"/>
        <v>0</v>
      </c>
      <c r="S382" s="34">
        <f t="shared" si="47"/>
        <v>584.16809400000011</v>
      </c>
      <c r="T382" s="27">
        <v>190</v>
      </c>
      <c r="U382" s="27">
        <v>142</v>
      </c>
      <c r="V382" s="27">
        <v>138</v>
      </c>
      <c r="W382" s="27">
        <v>114</v>
      </c>
      <c r="X382" s="29"/>
      <c r="Y382" s="27"/>
      <c r="AA382" s="35">
        <v>0</v>
      </c>
      <c r="AB382" s="35">
        <v>0</v>
      </c>
      <c r="AC382" s="35">
        <v>0</v>
      </c>
      <c r="AD382" s="35">
        <v>0</v>
      </c>
      <c r="AE382" s="36">
        <v>3</v>
      </c>
      <c r="AF382" s="37">
        <v>394.12004000000002</v>
      </c>
      <c r="AG382" s="38">
        <v>142</v>
      </c>
      <c r="AH382" s="32">
        <v>0</v>
      </c>
      <c r="AI382" s="38"/>
      <c r="AJ382" s="38"/>
      <c r="AK382" s="38"/>
      <c r="AL382" s="48"/>
    </row>
    <row r="383" spans="1:38" s="26" customFormat="1" ht="15">
      <c r="A383" s="58">
        <v>19</v>
      </c>
      <c r="B383" s="1">
        <v>18</v>
      </c>
      <c r="C383" s="58" t="s">
        <v>213</v>
      </c>
      <c r="D383" s="29" t="s">
        <v>33</v>
      </c>
      <c r="E383" s="29"/>
      <c r="F383" s="27">
        <v>121</v>
      </c>
      <c r="G383" s="27">
        <v>130</v>
      </c>
      <c r="H383" s="27">
        <v>124</v>
      </c>
      <c r="I383" s="27"/>
      <c r="J383" s="27">
        <v>208</v>
      </c>
      <c r="K383" s="32">
        <f t="shared" si="42"/>
        <v>583</v>
      </c>
      <c r="L383" s="32" t="s">
        <v>1286</v>
      </c>
      <c r="M383" s="32"/>
      <c r="N383" s="32">
        <f t="shared" si="43"/>
        <v>582.96230000000003</v>
      </c>
      <c r="O383" s="32">
        <f t="shared" si="44"/>
        <v>4</v>
      </c>
      <c r="P383" s="32">
        <f t="shared" ca="1" si="45"/>
        <v>0</v>
      </c>
      <c r="Q383" s="33" t="s">
        <v>103</v>
      </c>
      <c r="R383" s="34">
        <f t="shared" si="46"/>
        <v>0</v>
      </c>
      <c r="S383" s="34">
        <f t="shared" si="47"/>
        <v>583.18466100000012</v>
      </c>
      <c r="T383" s="27">
        <v>208</v>
      </c>
      <c r="U383" s="27">
        <v>130</v>
      </c>
      <c r="V383" s="27">
        <v>124</v>
      </c>
      <c r="W383" s="27">
        <v>121</v>
      </c>
      <c r="X383" s="29"/>
      <c r="Y383" s="27"/>
      <c r="AA383" s="35">
        <v>0</v>
      </c>
      <c r="AB383" s="35">
        <v>0</v>
      </c>
      <c r="AC383" s="35">
        <v>0</v>
      </c>
      <c r="AD383" s="35">
        <v>0</v>
      </c>
      <c r="AE383" s="36">
        <v>3</v>
      </c>
      <c r="AF383" s="37">
        <v>375.10641000000004</v>
      </c>
      <c r="AG383" s="38">
        <v>130</v>
      </c>
      <c r="AH383" s="32">
        <v>505</v>
      </c>
      <c r="AI383" s="38"/>
      <c r="AJ383" s="38"/>
      <c r="AK383" s="38"/>
      <c r="AL383" s="48"/>
    </row>
    <row r="384" spans="1:38" s="26" customFormat="1" ht="15">
      <c r="A384" s="58">
        <v>20</v>
      </c>
      <c r="B384" s="1">
        <v>19</v>
      </c>
      <c r="C384" s="58" t="s">
        <v>671</v>
      </c>
      <c r="D384" s="29" t="s">
        <v>305</v>
      </c>
      <c r="E384" s="29">
        <v>130</v>
      </c>
      <c r="F384" s="27">
        <v>136</v>
      </c>
      <c r="G384" s="27">
        <v>146</v>
      </c>
      <c r="H384" s="27">
        <v>108</v>
      </c>
      <c r="I384" s="27">
        <v>149</v>
      </c>
      <c r="J384" s="27"/>
      <c r="K384" s="32">
        <f t="shared" si="42"/>
        <v>561</v>
      </c>
      <c r="L384" s="32" t="s">
        <v>1286</v>
      </c>
      <c r="M384" s="32"/>
      <c r="N384" s="32">
        <f t="shared" si="43"/>
        <v>560.96220000000005</v>
      </c>
      <c r="O384" s="32">
        <f t="shared" si="44"/>
        <v>5</v>
      </c>
      <c r="P384" s="32">
        <f t="shared" ca="1" si="45"/>
        <v>0</v>
      </c>
      <c r="Q384" s="33" t="s">
        <v>103</v>
      </c>
      <c r="R384" s="55">
        <f t="shared" si="46"/>
        <v>0</v>
      </c>
      <c r="S384" s="34">
        <f t="shared" si="47"/>
        <v>561.12730080000006</v>
      </c>
      <c r="T384" s="27">
        <v>149</v>
      </c>
      <c r="U384" s="27">
        <v>146</v>
      </c>
      <c r="V384" s="27">
        <v>136</v>
      </c>
      <c r="W384" s="29">
        <v>130</v>
      </c>
      <c r="X384" s="27">
        <v>108</v>
      </c>
      <c r="Y384" s="27"/>
      <c r="AA384" s="35">
        <v>0</v>
      </c>
      <c r="AB384" s="35">
        <v>0</v>
      </c>
      <c r="AC384" s="35">
        <v>0</v>
      </c>
      <c r="AD384" s="35">
        <v>0</v>
      </c>
      <c r="AE384" s="36">
        <v>5</v>
      </c>
      <c r="AF384" s="37">
        <v>561.12910080000006</v>
      </c>
      <c r="AG384" s="38">
        <v>149</v>
      </c>
      <c r="AH384" s="32">
        <v>580</v>
      </c>
      <c r="AI384" s="38"/>
      <c r="AJ384" s="38"/>
      <c r="AK384" s="38"/>
      <c r="AL384" s="48"/>
    </row>
    <row r="385" spans="1:38" s="26" customFormat="1" ht="15">
      <c r="A385" s="58">
        <v>21</v>
      </c>
      <c r="B385" s="1">
        <v>20</v>
      </c>
      <c r="C385" s="58" t="s">
        <v>245</v>
      </c>
      <c r="D385" s="29" t="s">
        <v>81</v>
      </c>
      <c r="E385" s="29"/>
      <c r="F385" s="27">
        <v>118</v>
      </c>
      <c r="G385" s="27">
        <v>136</v>
      </c>
      <c r="H385" s="27">
        <v>106</v>
      </c>
      <c r="I385" s="27"/>
      <c r="J385" s="27">
        <v>196</v>
      </c>
      <c r="K385" s="32">
        <f t="shared" si="42"/>
        <v>556</v>
      </c>
      <c r="L385" s="32" t="s">
        <v>1286</v>
      </c>
      <c r="M385" s="32"/>
      <c r="N385" s="32">
        <f t="shared" si="43"/>
        <v>555.96209999999996</v>
      </c>
      <c r="O385" s="32">
        <f t="shared" si="44"/>
        <v>4</v>
      </c>
      <c r="P385" s="32">
        <f t="shared" ca="1" si="45"/>
        <v>0</v>
      </c>
      <c r="Q385" s="33" t="s">
        <v>103</v>
      </c>
      <c r="R385" s="34">
        <f t="shared" si="46"/>
        <v>0</v>
      </c>
      <c r="S385" s="34">
        <f t="shared" si="47"/>
        <v>556.17298599999992</v>
      </c>
      <c r="T385" s="27">
        <v>196</v>
      </c>
      <c r="U385" s="27">
        <v>136</v>
      </c>
      <c r="V385" s="27">
        <v>118</v>
      </c>
      <c r="W385" s="27">
        <v>106</v>
      </c>
      <c r="X385" s="29"/>
      <c r="Y385" s="27"/>
      <c r="AA385" s="35">
        <v>0</v>
      </c>
      <c r="AB385" s="35">
        <v>0</v>
      </c>
      <c r="AC385" s="35">
        <v>0</v>
      </c>
      <c r="AD385" s="35">
        <v>0</v>
      </c>
      <c r="AE385" s="36">
        <v>3</v>
      </c>
      <c r="AF385" s="37">
        <v>360.11156</v>
      </c>
      <c r="AG385" s="38">
        <v>136</v>
      </c>
      <c r="AH385" s="32">
        <v>496</v>
      </c>
      <c r="AI385" s="38"/>
      <c r="AJ385" s="38"/>
      <c r="AK385" s="38"/>
      <c r="AL385" s="48"/>
    </row>
    <row r="386" spans="1:38" s="26" customFormat="1" ht="15">
      <c r="A386" s="58">
        <v>22</v>
      </c>
      <c r="B386" s="1">
        <v>21</v>
      </c>
      <c r="C386" s="58" t="s">
        <v>235</v>
      </c>
      <c r="D386" s="29" t="s">
        <v>217</v>
      </c>
      <c r="E386" s="29">
        <v>162</v>
      </c>
      <c r="F386" s="27">
        <v>168</v>
      </c>
      <c r="G386" s="27"/>
      <c r="H386" s="27"/>
      <c r="I386" s="27"/>
      <c r="J386" s="27">
        <v>200</v>
      </c>
      <c r="K386" s="32">
        <f t="shared" si="42"/>
        <v>530</v>
      </c>
      <c r="L386" s="32" t="s">
        <v>1286</v>
      </c>
      <c r="M386" s="32"/>
      <c r="N386" s="32">
        <f t="shared" si="43"/>
        <v>529.96199999999999</v>
      </c>
      <c r="O386" s="32">
        <f t="shared" si="44"/>
        <v>3</v>
      </c>
      <c r="P386" s="32">
        <f t="shared" ca="1" si="45"/>
        <v>0</v>
      </c>
      <c r="Q386" s="33" t="s">
        <v>103</v>
      </c>
      <c r="R386" s="55">
        <f t="shared" si="46"/>
        <v>0</v>
      </c>
      <c r="S386" s="34">
        <f t="shared" si="47"/>
        <v>530.18042000000003</v>
      </c>
      <c r="T386" s="27">
        <v>200</v>
      </c>
      <c r="U386" s="27">
        <v>168</v>
      </c>
      <c r="V386" s="29">
        <v>162</v>
      </c>
      <c r="W386" s="27"/>
      <c r="X386" s="27"/>
      <c r="Y386" s="27"/>
      <c r="AA386" s="35">
        <v>0</v>
      </c>
      <c r="AB386" s="35">
        <v>0</v>
      </c>
      <c r="AC386" s="35">
        <v>0</v>
      </c>
      <c r="AD386" s="35">
        <v>0</v>
      </c>
      <c r="AE386" s="36">
        <v>2</v>
      </c>
      <c r="AF386" s="37">
        <v>330.14680000000004</v>
      </c>
      <c r="AG386" s="38">
        <v>168</v>
      </c>
      <c r="AH386" s="32">
        <v>498</v>
      </c>
      <c r="AI386" s="38"/>
      <c r="AJ386" s="38"/>
      <c r="AK386" s="38"/>
      <c r="AL386" s="48"/>
    </row>
    <row r="387" spans="1:38" s="26" customFormat="1" ht="15">
      <c r="A387" s="58">
        <v>23</v>
      </c>
      <c r="B387" s="1">
        <v>22</v>
      </c>
      <c r="C387" s="58" t="s">
        <v>672</v>
      </c>
      <c r="D387" s="29" t="s">
        <v>43</v>
      </c>
      <c r="E387" s="29"/>
      <c r="F387" s="27"/>
      <c r="G387" s="27">
        <v>171</v>
      </c>
      <c r="H387" s="27">
        <v>166</v>
      </c>
      <c r="I387" s="27">
        <v>183</v>
      </c>
      <c r="J387" s="27"/>
      <c r="K387" s="32">
        <f t="shared" si="42"/>
        <v>520</v>
      </c>
      <c r="L387" s="32" t="s">
        <v>1286</v>
      </c>
      <c r="M387" s="32"/>
      <c r="N387" s="32">
        <f t="shared" si="43"/>
        <v>519.96190000000001</v>
      </c>
      <c r="O387" s="32">
        <f t="shared" si="44"/>
        <v>3</v>
      </c>
      <c r="P387" s="32">
        <f t="shared" ca="1" si="45"/>
        <v>0</v>
      </c>
      <c r="Q387" s="33" t="s">
        <v>103</v>
      </c>
      <c r="R387" s="34">
        <f t="shared" si="46"/>
        <v>0</v>
      </c>
      <c r="S387" s="34">
        <f t="shared" si="47"/>
        <v>520.16366000000005</v>
      </c>
      <c r="T387" s="27">
        <v>183</v>
      </c>
      <c r="U387" s="27">
        <v>171</v>
      </c>
      <c r="V387" s="27">
        <v>166</v>
      </c>
      <c r="W387" s="29"/>
      <c r="X387" s="27"/>
      <c r="Y387" s="27"/>
      <c r="AA387" s="35">
        <v>0</v>
      </c>
      <c r="AB387" s="35">
        <v>0</v>
      </c>
      <c r="AC387" s="35">
        <v>0</v>
      </c>
      <c r="AD387" s="35">
        <v>0</v>
      </c>
      <c r="AE387" s="36">
        <v>3</v>
      </c>
      <c r="AF387" s="37">
        <v>520.16556000000003</v>
      </c>
      <c r="AG387" s="38">
        <v>183</v>
      </c>
      <c r="AH387" s="32">
        <v>703</v>
      </c>
      <c r="AI387" s="38"/>
      <c r="AJ387" s="38"/>
      <c r="AK387" s="38"/>
      <c r="AL387" s="48"/>
    </row>
    <row r="388" spans="1:38" s="26" customFormat="1" ht="15">
      <c r="A388" s="58">
        <v>24</v>
      </c>
      <c r="B388" s="1">
        <v>23</v>
      </c>
      <c r="C388" s="58" t="s">
        <v>293</v>
      </c>
      <c r="D388" s="29" t="s">
        <v>122</v>
      </c>
      <c r="E388" s="29">
        <v>96</v>
      </c>
      <c r="F388" s="27">
        <v>103</v>
      </c>
      <c r="G388" s="27">
        <v>127</v>
      </c>
      <c r="H388" s="27">
        <v>99</v>
      </c>
      <c r="I388" s="27"/>
      <c r="J388" s="27">
        <v>178</v>
      </c>
      <c r="K388" s="32">
        <f t="shared" si="42"/>
        <v>507</v>
      </c>
      <c r="L388" s="32" t="s">
        <v>1286</v>
      </c>
      <c r="M388" s="32"/>
      <c r="N388" s="32">
        <f t="shared" si="43"/>
        <v>506.96179999999998</v>
      </c>
      <c r="O388" s="32">
        <f t="shared" si="44"/>
        <v>5</v>
      </c>
      <c r="P388" s="32">
        <f t="shared" ca="1" si="45"/>
        <v>0</v>
      </c>
      <c r="Q388" s="33" t="s">
        <v>103</v>
      </c>
      <c r="R388" s="55">
        <f t="shared" si="46"/>
        <v>0</v>
      </c>
      <c r="S388" s="34">
        <f t="shared" si="47"/>
        <v>507.15363859999997</v>
      </c>
      <c r="T388" s="27">
        <v>178</v>
      </c>
      <c r="U388" s="27">
        <v>127</v>
      </c>
      <c r="V388" s="27">
        <v>103</v>
      </c>
      <c r="W388" s="27">
        <v>99</v>
      </c>
      <c r="X388" s="29">
        <v>96</v>
      </c>
      <c r="Y388" s="27"/>
      <c r="AA388" s="35">
        <v>0</v>
      </c>
      <c r="AB388" s="35">
        <v>0</v>
      </c>
      <c r="AC388" s="35">
        <v>0</v>
      </c>
      <c r="AD388" s="35">
        <v>0</v>
      </c>
      <c r="AE388" s="36">
        <v>4</v>
      </c>
      <c r="AF388" s="37">
        <v>425.10168599999997</v>
      </c>
      <c r="AG388" s="38">
        <v>127</v>
      </c>
      <c r="AH388" s="32">
        <v>456</v>
      </c>
      <c r="AI388" s="38"/>
      <c r="AJ388" s="38"/>
      <c r="AK388" s="38"/>
      <c r="AL388" s="48"/>
    </row>
    <row r="389" spans="1:38" s="26" customFormat="1" ht="15">
      <c r="A389" s="58">
        <v>25</v>
      </c>
      <c r="B389" s="1">
        <v>24</v>
      </c>
      <c r="C389" s="58" t="s">
        <v>673</v>
      </c>
      <c r="D389" s="29" t="s">
        <v>217</v>
      </c>
      <c r="E389" s="29"/>
      <c r="F389" s="27">
        <v>116</v>
      </c>
      <c r="G389" s="27">
        <v>141</v>
      </c>
      <c r="H389" s="27">
        <v>93</v>
      </c>
      <c r="I389" s="27">
        <v>151</v>
      </c>
      <c r="J389" s="27"/>
      <c r="K389" s="32">
        <f t="shared" si="42"/>
        <v>501</v>
      </c>
      <c r="L389" s="32" t="s">
        <v>1286</v>
      </c>
      <c r="M389" s="32"/>
      <c r="N389" s="32">
        <f t="shared" si="43"/>
        <v>500.96170000000001</v>
      </c>
      <c r="O389" s="32">
        <f t="shared" si="44"/>
        <v>4</v>
      </c>
      <c r="P389" s="32">
        <f t="shared" ca="1" si="45"/>
        <v>0</v>
      </c>
      <c r="Q389" s="33" t="s">
        <v>103</v>
      </c>
      <c r="R389" s="34">
        <f t="shared" si="46"/>
        <v>0</v>
      </c>
      <c r="S389" s="34">
        <f t="shared" si="47"/>
        <v>501.12805300000002</v>
      </c>
      <c r="T389" s="27">
        <v>151</v>
      </c>
      <c r="U389" s="27">
        <v>141</v>
      </c>
      <c r="V389" s="27">
        <v>116</v>
      </c>
      <c r="W389" s="27">
        <v>93</v>
      </c>
      <c r="X389" s="29"/>
      <c r="Y389" s="27"/>
      <c r="AA389" s="35">
        <v>0</v>
      </c>
      <c r="AB389" s="35">
        <v>0</v>
      </c>
      <c r="AC389" s="35">
        <v>0</v>
      </c>
      <c r="AD389" s="35">
        <v>0</v>
      </c>
      <c r="AE389" s="36">
        <v>4</v>
      </c>
      <c r="AF389" s="37">
        <v>501.129953</v>
      </c>
      <c r="AG389" s="38">
        <v>151</v>
      </c>
      <c r="AH389" s="32">
        <v>559</v>
      </c>
      <c r="AI389" s="38"/>
      <c r="AJ389" s="38"/>
      <c r="AK389" s="38"/>
      <c r="AL389" s="48"/>
    </row>
    <row r="390" spans="1:38" s="26" customFormat="1" ht="15">
      <c r="A390" s="58">
        <v>26</v>
      </c>
      <c r="B390" s="1">
        <v>25</v>
      </c>
      <c r="C390" s="58" t="s">
        <v>316</v>
      </c>
      <c r="D390" s="29" t="s">
        <v>275</v>
      </c>
      <c r="E390" s="29">
        <v>77</v>
      </c>
      <c r="F390" s="27">
        <v>97</v>
      </c>
      <c r="G390" s="27">
        <v>107</v>
      </c>
      <c r="H390" s="27"/>
      <c r="I390" s="27">
        <v>122</v>
      </c>
      <c r="J390" s="27">
        <v>166</v>
      </c>
      <c r="K390" s="32">
        <f t="shared" si="42"/>
        <v>492</v>
      </c>
      <c r="L390" s="32" t="s">
        <v>1286</v>
      </c>
      <c r="M390" s="32"/>
      <c r="N390" s="32">
        <f t="shared" si="43"/>
        <v>491.96159999999998</v>
      </c>
      <c r="O390" s="32">
        <f t="shared" si="44"/>
        <v>5</v>
      </c>
      <c r="P390" s="32">
        <f t="shared" ca="1" si="45"/>
        <v>0</v>
      </c>
      <c r="Q390" s="33" t="s">
        <v>103</v>
      </c>
      <c r="R390" s="55">
        <f t="shared" si="46"/>
        <v>0</v>
      </c>
      <c r="S390" s="34">
        <f t="shared" si="47"/>
        <v>492.14097470000002</v>
      </c>
      <c r="T390" s="27">
        <v>166</v>
      </c>
      <c r="U390" s="27">
        <v>122</v>
      </c>
      <c r="V390" s="27">
        <v>107</v>
      </c>
      <c r="W390" s="27">
        <v>97</v>
      </c>
      <c r="X390" s="29">
        <v>77</v>
      </c>
      <c r="Y390" s="27"/>
      <c r="AA390" s="35">
        <v>0</v>
      </c>
      <c r="AB390" s="35">
        <v>0</v>
      </c>
      <c r="AC390" s="35">
        <v>0</v>
      </c>
      <c r="AD390" s="35">
        <v>0</v>
      </c>
      <c r="AE390" s="36">
        <v>4</v>
      </c>
      <c r="AF390" s="37">
        <v>403.09694699999994</v>
      </c>
      <c r="AG390" s="38">
        <v>122</v>
      </c>
      <c r="AH390" s="32">
        <v>448</v>
      </c>
      <c r="AI390" s="38"/>
      <c r="AJ390" s="38"/>
      <c r="AK390" s="38"/>
      <c r="AL390" s="48"/>
    </row>
    <row r="391" spans="1:38" s="26" customFormat="1" ht="15">
      <c r="A391" s="58">
        <v>27</v>
      </c>
      <c r="B391" s="1" t="s">
        <v>223</v>
      </c>
      <c r="C391" s="58" t="s">
        <v>312</v>
      </c>
      <c r="D391" s="29" t="s">
        <v>90</v>
      </c>
      <c r="E391" s="29">
        <v>73</v>
      </c>
      <c r="F391" s="27">
        <v>94</v>
      </c>
      <c r="G391" s="27">
        <v>99</v>
      </c>
      <c r="H391" s="27">
        <v>76</v>
      </c>
      <c r="I391" s="27">
        <v>120</v>
      </c>
      <c r="J391" s="27">
        <v>169</v>
      </c>
      <c r="K391" s="32">
        <f t="shared" si="42"/>
        <v>482</v>
      </c>
      <c r="L391" s="32" t="s">
        <v>1287</v>
      </c>
      <c r="M391" s="32"/>
      <c r="N391" s="32">
        <f t="shared" si="43"/>
        <v>481.9615</v>
      </c>
      <c r="O391" s="32">
        <f t="shared" si="44"/>
        <v>6</v>
      </c>
      <c r="P391" s="32">
        <f t="shared" ca="1" si="45"/>
        <v>0</v>
      </c>
      <c r="Q391" s="33" t="s">
        <v>103</v>
      </c>
      <c r="R391" s="55">
        <f t="shared" si="46"/>
        <v>0</v>
      </c>
      <c r="S391" s="34">
        <f t="shared" si="47"/>
        <v>482.14359232999999</v>
      </c>
      <c r="T391" s="27">
        <v>169</v>
      </c>
      <c r="U391" s="27">
        <v>120</v>
      </c>
      <c r="V391" s="27">
        <v>99</v>
      </c>
      <c r="W391" s="27">
        <v>94</v>
      </c>
      <c r="X391" s="27">
        <v>76</v>
      </c>
      <c r="Y391" s="29">
        <v>73</v>
      </c>
      <c r="AA391" s="35">
        <v>0</v>
      </c>
      <c r="AB391" s="35">
        <v>0</v>
      </c>
      <c r="AC391" s="35">
        <v>0</v>
      </c>
      <c r="AD391" s="35">
        <v>0</v>
      </c>
      <c r="AE391" s="36">
        <v>5</v>
      </c>
      <c r="AF391" s="37">
        <v>389.09392330000003</v>
      </c>
      <c r="AG391" s="38">
        <v>120</v>
      </c>
      <c r="AH391" s="32">
        <v>0</v>
      </c>
      <c r="AI391" s="38"/>
      <c r="AJ391" s="38"/>
      <c r="AK391" s="38"/>
      <c r="AL391" s="48"/>
    </row>
    <row r="392" spans="1:38" s="26" customFormat="1" ht="15">
      <c r="A392" s="58">
        <v>28</v>
      </c>
      <c r="B392" s="1">
        <v>26</v>
      </c>
      <c r="C392" s="58" t="s">
        <v>674</v>
      </c>
      <c r="D392" s="29" t="s">
        <v>50</v>
      </c>
      <c r="E392" s="29">
        <v>101</v>
      </c>
      <c r="F392" s="27">
        <v>106</v>
      </c>
      <c r="G392" s="27">
        <v>135</v>
      </c>
      <c r="H392" s="27">
        <v>88</v>
      </c>
      <c r="I392" s="27">
        <v>135</v>
      </c>
      <c r="J392" s="27"/>
      <c r="K392" s="32">
        <f t="shared" si="42"/>
        <v>477</v>
      </c>
      <c r="L392" s="32" t="s">
        <v>1286</v>
      </c>
      <c r="M392" s="32"/>
      <c r="N392" s="32">
        <f t="shared" si="43"/>
        <v>476.96140000000003</v>
      </c>
      <c r="O392" s="32">
        <f t="shared" si="44"/>
        <v>5</v>
      </c>
      <c r="P392" s="32">
        <f t="shared" ca="1" si="45"/>
        <v>0</v>
      </c>
      <c r="Q392" s="33" t="s">
        <v>103</v>
      </c>
      <c r="R392" s="55">
        <f t="shared" si="46"/>
        <v>0</v>
      </c>
      <c r="S392" s="34">
        <f t="shared" si="47"/>
        <v>477.1110698</v>
      </c>
      <c r="T392" s="27">
        <v>135</v>
      </c>
      <c r="U392" s="27">
        <v>135</v>
      </c>
      <c r="V392" s="27">
        <v>106</v>
      </c>
      <c r="W392" s="29">
        <v>101</v>
      </c>
      <c r="X392" s="27">
        <v>88</v>
      </c>
      <c r="Y392" s="27"/>
      <c r="AA392" s="35">
        <v>0</v>
      </c>
      <c r="AB392" s="35">
        <v>0</v>
      </c>
      <c r="AC392" s="35">
        <v>0</v>
      </c>
      <c r="AD392" s="35">
        <v>0</v>
      </c>
      <c r="AE392" s="36">
        <v>5</v>
      </c>
      <c r="AF392" s="37">
        <v>477.11306979999995</v>
      </c>
      <c r="AG392" s="38">
        <v>135</v>
      </c>
      <c r="AH392" s="32">
        <v>511</v>
      </c>
      <c r="AI392" s="38"/>
      <c r="AJ392" s="38"/>
      <c r="AK392" s="38"/>
      <c r="AL392" s="48"/>
    </row>
    <row r="393" spans="1:38" s="26" customFormat="1" ht="15">
      <c r="A393" s="58">
        <v>29</v>
      </c>
      <c r="B393" s="1">
        <v>27</v>
      </c>
      <c r="C393" s="58" t="s">
        <v>238</v>
      </c>
      <c r="D393" s="29" t="s">
        <v>240</v>
      </c>
      <c r="E393" s="29">
        <v>131</v>
      </c>
      <c r="F393" s="27"/>
      <c r="G393" s="27"/>
      <c r="H393" s="27"/>
      <c r="I393" s="27">
        <v>147</v>
      </c>
      <c r="J393" s="27">
        <v>198</v>
      </c>
      <c r="K393" s="32">
        <f t="shared" si="42"/>
        <v>476</v>
      </c>
      <c r="L393" s="32" t="s">
        <v>1286</v>
      </c>
      <c r="M393" s="32"/>
      <c r="N393" s="32">
        <f t="shared" si="43"/>
        <v>475.96129999999999</v>
      </c>
      <c r="O393" s="32">
        <f t="shared" si="44"/>
        <v>3</v>
      </c>
      <c r="P393" s="32">
        <f t="shared" ca="1" si="45"/>
        <v>0</v>
      </c>
      <c r="Q393" s="33" t="s">
        <v>103</v>
      </c>
      <c r="R393" s="55">
        <f t="shared" si="46"/>
        <v>0</v>
      </c>
      <c r="S393" s="34">
        <f t="shared" si="47"/>
        <v>476.17530999999997</v>
      </c>
      <c r="T393" s="27">
        <v>198</v>
      </c>
      <c r="U393" s="27">
        <v>147</v>
      </c>
      <c r="V393" s="29">
        <v>131</v>
      </c>
      <c r="W393" s="27"/>
      <c r="X393" s="27"/>
      <c r="Y393" s="27"/>
      <c r="AA393" s="35">
        <v>0</v>
      </c>
      <c r="AB393" s="35">
        <v>0</v>
      </c>
      <c r="AC393" s="35">
        <v>0</v>
      </c>
      <c r="AD393" s="35">
        <v>0</v>
      </c>
      <c r="AE393" s="36">
        <v>2</v>
      </c>
      <c r="AF393" s="37">
        <v>278.1225</v>
      </c>
      <c r="AG393" s="38">
        <v>147</v>
      </c>
      <c r="AH393" s="32">
        <v>425</v>
      </c>
      <c r="AI393" s="38"/>
      <c r="AJ393" s="38"/>
      <c r="AK393" s="38"/>
      <c r="AL393" s="48"/>
    </row>
    <row r="394" spans="1:38" s="26" customFormat="1" ht="15">
      <c r="A394" s="58">
        <v>30</v>
      </c>
      <c r="B394" s="1">
        <v>28</v>
      </c>
      <c r="C394" s="58" t="s">
        <v>194</v>
      </c>
      <c r="D394" s="29" t="s">
        <v>40</v>
      </c>
      <c r="E394" s="29"/>
      <c r="F394" s="27"/>
      <c r="G394" s="27">
        <v>183</v>
      </c>
      <c r="H394" s="27"/>
      <c r="I394" s="27"/>
      <c r="J394" s="27">
        <v>223</v>
      </c>
      <c r="K394" s="32">
        <f t="shared" si="42"/>
        <v>406</v>
      </c>
      <c r="L394" s="32" t="s">
        <v>1286</v>
      </c>
      <c r="M394" s="32"/>
      <c r="N394" s="32">
        <f t="shared" si="43"/>
        <v>405.96120000000002</v>
      </c>
      <c r="O394" s="32">
        <f t="shared" si="44"/>
        <v>2</v>
      </c>
      <c r="P394" s="32">
        <f t="shared" ca="1" si="45"/>
        <v>0</v>
      </c>
      <c r="Q394" s="33" t="s">
        <v>103</v>
      </c>
      <c r="R394" s="34">
        <f t="shared" si="46"/>
        <v>0</v>
      </c>
      <c r="S394" s="34">
        <f t="shared" si="47"/>
        <v>406.20250000000004</v>
      </c>
      <c r="T394" s="27">
        <v>223</v>
      </c>
      <c r="U394" s="27">
        <v>183</v>
      </c>
      <c r="V394" s="29"/>
      <c r="W394" s="27"/>
      <c r="X394" s="27"/>
      <c r="Y394" s="27"/>
      <c r="AA394" s="35">
        <v>0</v>
      </c>
      <c r="AB394" s="35">
        <v>0</v>
      </c>
      <c r="AC394" s="35">
        <v>0</v>
      </c>
      <c r="AD394" s="35">
        <v>0</v>
      </c>
      <c r="AE394" s="36">
        <v>1</v>
      </c>
      <c r="AF394" s="37">
        <v>183.14499999999998</v>
      </c>
      <c r="AG394" s="38">
        <v>183</v>
      </c>
      <c r="AH394" s="32">
        <v>366</v>
      </c>
      <c r="AI394" s="38"/>
      <c r="AJ394" s="38"/>
      <c r="AK394" s="38"/>
      <c r="AL394" s="48"/>
    </row>
    <row r="395" spans="1:38" s="26" customFormat="1" ht="15">
      <c r="A395" s="58">
        <v>31</v>
      </c>
      <c r="B395" s="1">
        <v>29</v>
      </c>
      <c r="C395" s="58" t="s">
        <v>291</v>
      </c>
      <c r="D395" s="29" t="s">
        <v>81</v>
      </c>
      <c r="E395" s="29"/>
      <c r="F395" s="27">
        <v>114</v>
      </c>
      <c r="G395" s="27"/>
      <c r="H395" s="27">
        <v>96</v>
      </c>
      <c r="I395" s="27"/>
      <c r="J395" s="27">
        <v>180</v>
      </c>
      <c r="K395" s="32">
        <f t="shared" si="42"/>
        <v>390</v>
      </c>
      <c r="L395" s="32" t="s">
        <v>1286</v>
      </c>
      <c r="M395" s="32"/>
      <c r="N395" s="32">
        <f t="shared" si="43"/>
        <v>389.96109999999999</v>
      </c>
      <c r="O395" s="32">
        <f t="shared" si="44"/>
        <v>3</v>
      </c>
      <c r="P395" s="32">
        <f t="shared" ca="1" si="45"/>
        <v>0</v>
      </c>
      <c r="Q395" s="33" t="s">
        <v>103</v>
      </c>
      <c r="R395" s="34">
        <f t="shared" si="46"/>
        <v>0</v>
      </c>
      <c r="S395" s="34">
        <f t="shared" si="47"/>
        <v>390.15346</v>
      </c>
      <c r="T395" s="27">
        <v>180</v>
      </c>
      <c r="U395" s="27">
        <v>114</v>
      </c>
      <c r="V395" s="27">
        <v>96</v>
      </c>
      <c r="W395" s="29"/>
      <c r="X395" s="27"/>
      <c r="Y395" s="27"/>
      <c r="AA395" s="35">
        <v>0</v>
      </c>
      <c r="AB395" s="35">
        <v>0</v>
      </c>
      <c r="AC395" s="35">
        <v>0</v>
      </c>
      <c r="AD395" s="35">
        <v>0</v>
      </c>
      <c r="AE395" s="36">
        <v>2</v>
      </c>
      <c r="AF395" s="37">
        <v>210.08580000000001</v>
      </c>
      <c r="AG395" s="38">
        <v>114</v>
      </c>
      <c r="AH395" s="32">
        <v>324</v>
      </c>
      <c r="AI395" s="38"/>
      <c r="AJ395" s="38"/>
      <c r="AK395" s="38"/>
      <c r="AL395" s="48"/>
    </row>
    <row r="396" spans="1:38" s="26" customFormat="1" ht="15">
      <c r="A396" s="58">
        <v>32</v>
      </c>
      <c r="B396" s="1">
        <v>30</v>
      </c>
      <c r="C396" s="58" t="s">
        <v>675</v>
      </c>
      <c r="D396" s="29" t="s">
        <v>40</v>
      </c>
      <c r="E396" s="29">
        <v>91</v>
      </c>
      <c r="F396" s="27">
        <v>96</v>
      </c>
      <c r="G396" s="27">
        <v>122</v>
      </c>
      <c r="H396" s="27">
        <v>75</v>
      </c>
      <c r="I396" s="27"/>
      <c r="J396" s="27"/>
      <c r="K396" s="32">
        <f t="shared" si="42"/>
        <v>384</v>
      </c>
      <c r="L396" s="32" t="s">
        <v>1286</v>
      </c>
      <c r="M396" s="32"/>
      <c r="N396" s="32">
        <f t="shared" si="43"/>
        <v>383.96100000000001</v>
      </c>
      <c r="O396" s="32">
        <f t="shared" si="44"/>
        <v>4</v>
      </c>
      <c r="P396" s="32">
        <f t="shared" ca="1" si="45"/>
        <v>0</v>
      </c>
      <c r="Q396" s="33" t="s">
        <v>103</v>
      </c>
      <c r="R396" s="55">
        <f t="shared" si="46"/>
        <v>0</v>
      </c>
      <c r="S396" s="34">
        <f t="shared" si="47"/>
        <v>384.09358499999996</v>
      </c>
      <c r="T396" s="27">
        <v>122</v>
      </c>
      <c r="U396" s="27">
        <v>96</v>
      </c>
      <c r="V396" s="29">
        <v>91</v>
      </c>
      <c r="W396" s="27">
        <v>75</v>
      </c>
      <c r="X396" s="27"/>
      <c r="Y396" s="27"/>
      <c r="AA396" s="35">
        <v>0</v>
      </c>
      <c r="AB396" s="35">
        <v>0</v>
      </c>
      <c r="AC396" s="35">
        <v>0</v>
      </c>
      <c r="AD396" s="35">
        <v>0</v>
      </c>
      <c r="AE396" s="36">
        <v>4</v>
      </c>
      <c r="AF396" s="37">
        <v>384.09548499999994</v>
      </c>
      <c r="AG396" s="38">
        <v>122</v>
      </c>
      <c r="AH396" s="32">
        <v>431</v>
      </c>
      <c r="AI396" s="38"/>
      <c r="AJ396" s="38"/>
      <c r="AK396" s="38"/>
      <c r="AL396" s="48"/>
    </row>
    <row r="397" spans="1:38" s="26" customFormat="1" ht="15">
      <c r="A397" s="58">
        <v>33</v>
      </c>
      <c r="B397" s="1">
        <v>31</v>
      </c>
      <c r="C397" s="58" t="s">
        <v>676</v>
      </c>
      <c r="D397" s="29" t="s">
        <v>36</v>
      </c>
      <c r="E397" s="29"/>
      <c r="F397" s="27"/>
      <c r="G397" s="27">
        <v>111</v>
      </c>
      <c r="H397" s="27">
        <v>66</v>
      </c>
      <c r="I397" s="27">
        <v>115</v>
      </c>
      <c r="J397" s="27"/>
      <c r="K397" s="32">
        <f t="shared" si="42"/>
        <v>292</v>
      </c>
      <c r="L397" s="32" t="s">
        <v>1286</v>
      </c>
      <c r="M397" s="32"/>
      <c r="N397" s="32">
        <f t="shared" si="43"/>
        <v>291.96089999999998</v>
      </c>
      <c r="O397" s="32">
        <f t="shared" si="44"/>
        <v>3</v>
      </c>
      <c r="P397" s="32">
        <f t="shared" ca="1" si="45"/>
        <v>0</v>
      </c>
      <c r="Q397" s="33" t="s">
        <v>103</v>
      </c>
      <c r="R397" s="34">
        <f t="shared" si="46"/>
        <v>0</v>
      </c>
      <c r="S397" s="34">
        <f t="shared" si="47"/>
        <v>292.08765999999997</v>
      </c>
      <c r="T397" s="27">
        <v>115</v>
      </c>
      <c r="U397" s="27">
        <v>111</v>
      </c>
      <c r="V397" s="27">
        <v>66</v>
      </c>
      <c r="W397" s="29"/>
      <c r="X397" s="27"/>
      <c r="Y397" s="27"/>
      <c r="AA397" s="35">
        <v>0</v>
      </c>
      <c r="AB397" s="35">
        <v>0</v>
      </c>
      <c r="AC397" s="35">
        <v>0</v>
      </c>
      <c r="AD397" s="35">
        <v>0</v>
      </c>
      <c r="AE397" s="36">
        <v>3</v>
      </c>
      <c r="AF397" s="37">
        <v>292.08925999999997</v>
      </c>
      <c r="AG397" s="38">
        <v>115</v>
      </c>
      <c r="AH397" s="32">
        <v>407</v>
      </c>
      <c r="AI397" s="38"/>
      <c r="AJ397" s="38"/>
      <c r="AK397" s="38"/>
      <c r="AL397" s="48"/>
    </row>
    <row r="398" spans="1:38" s="26" customFormat="1" ht="15">
      <c r="A398" s="58">
        <v>34</v>
      </c>
      <c r="B398" s="1">
        <v>32</v>
      </c>
      <c r="C398" s="58" t="s">
        <v>677</v>
      </c>
      <c r="D398" s="29" t="s">
        <v>217</v>
      </c>
      <c r="E398" s="29">
        <v>117</v>
      </c>
      <c r="F398" s="27"/>
      <c r="G398" s="27">
        <v>132</v>
      </c>
      <c r="H398" s="27"/>
      <c r="I398" s="27"/>
      <c r="J398" s="27"/>
      <c r="K398" s="32">
        <f t="shared" si="42"/>
        <v>249</v>
      </c>
      <c r="L398" s="32" t="s">
        <v>1286</v>
      </c>
      <c r="M398" s="32"/>
      <c r="N398" s="32">
        <f t="shared" si="43"/>
        <v>248.96080000000001</v>
      </c>
      <c r="O398" s="32">
        <f t="shared" si="44"/>
        <v>2</v>
      </c>
      <c r="P398" s="32">
        <f t="shared" ca="1" si="45"/>
        <v>0</v>
      </c>
      <c r="Q398" s="33" t="s">
        <v>103</v>
      </c>
      <c r="R398" s="55">
        <f t="shared" si="46"/>
        <v>0</v>
      </c>
      <c r="S398" s="34">
        <f t="shared" si="47"/>
        <v>249.1045</v>
      </c>
      <c r="T398" s="27">
        <v>132</v>
      </c>
      <c r="U398" s="29">
        <v>117</v>
      </c>
      <c r="V398" s="27"/>
      <c r="W398" s="27"/>
      <c r="X398" s="27"/>
      <c r="Y398" s="27"/>
      <c r="AA398" s="35">
        <v>0</v>
      </c>
      <c r="AB398" s="35">
        <v>0</v>
      </c>
      <c r="AC398" s="35">
        <v>0</v>
      </c>
      <c r="AD398" s="35">
        <v>0</v>
      </c>
      <c r="AE398" s="36">
        <v>2</v>
      </c>
      <c r="AF398" s="37">
        <v>249.10599999999999</v>
      </c>
      <c r="AG398" s="38">
        <v>132</v>
      </c>
      <c r="AH398" s="32">
        <v>381</v>
      </c>
      <c r="AI398" s="38"/>
      <c r="AJ398" s="38"/>
      <c r="AK398" s="38"/>
      <c r="AL398" s="48"/>
    </row>
    <row r="399" spans="1:38" s="26" customFormat="1" ht="15">
      <c r="A399" s="58">
        <v>35</v>
      </c>
      <c r="B399" s="1" t="s">
        <v>223</v>
      </c>
      <c r="C399" s="58" t="s">
        <v>678</v>
      </c>
      <c r="D399" s="29" t="s">
        <v>90</v>
      </c>
      <c r="E399" s="29">
        <v>68</v>
      </c>
      <c r="F399" s="27">
        <v>64</v>
      </c>
      <c r="G399" s="27"/>
      <c r="H399" s="27">
        <v>55</v>
      </c>
      <c r="I399" s="27"/>
      <c r="J399" s="27"/>
      <c r="K399" s="32">
        <f t="shared" si="42"/>
        <v>187</v>
      </c>
      <c r="L399" s="32" t="s">
        <v>1287</v>
      </c>
      <c r="M399" s="32"/>
      <c r="N399" s="32">
        <f t="shared" si="43"/>
        <v>186.9607</v>
      </c>
      <c r="O399" s="32">
        <f t="shared" si="44"/>
        <v>3</v>
      </c>
      <c r="P399" s="32">
        <f t="shared" ca="1" si="45"/>
        <v>0</v>
      </c>
      <c r="Q399" s="33" t="s">
        <v>103</v>
      </c>
      <c r="R399" s="55">
        <f t="shared" si="46"/>
        <v>0</v>
      </c>
      <c r="S399" s="34">
        <f t="shared" si="47"/>
        <v>187.03565000000003</v>
      </c>
      <c r="T399" s="29">
        <v>68</v>
      </c>
      <c r="U399" s="27">
        <v>64</v>
      </c>
      <c r="V399" s="27">
        <v>55</v>
      </c>
      <c r="W399" s="27"/>
      <c r="X399" s="27"/>
      <c r="Y399" s="27"/>
      <c r="AA399" s="35">
        <v>0</v>
      </c>
      <c r="AB399" s="35">
        <v>0</v>
      </c>
      <c r="AC399" s="35">
        <v>0</v>
      </c>
      <c r="AD399" s="35">
        <v>0</v>
      </c>
      <c r="AE399" s="36">
        <v>3</v>
      </c>
      <c r="AF399" s="37">
        <v>187.03705000000002</v>
      </c>
      <c r="AG399" s="38">
        <v>68</v>
      </c>
      <c r="AH399" s="32">
        <v>0</v>
      </c>
      <c r="AI399" s="38"/>
      <c r="AJ399" s="38"/>
      <c r="AK399" s="38"/>
      <c r="AL399" s="48"/>
    </row>
    <row r="400" spans="1:38" s="26" customFormat="1" ht="15">
      <c r="A400" s="58">
        <v>36</v>
      </c>
      <c r="B400" s="1">
        <v>33</v>
      </c>
      <c r="C400" s="58" t="s">
        <v>679</v>
      </c>
      <c r="D400" s="29" t="s">
        <v>81</v>
      </c>
      <c r="E400" s="29"/>
      <c r="F400" s="27">
        <v>95</v>
      </c>
      <c r="G400" s="27"/>
      <c r="H400" s="27">
        <v>86</v>
      </c>
      <c r="I400" s="27"/>
      <c r="J400" s="27"/>
      <c r="K400" s="32">
        <f t="shared" si="42"/>
        <v>181</v>
      </c>
      <c r="L400" s="32" t="s">
        <v>1286</v>
      </c>
      <c r="M400" s="32"/>
      <c r="N400" s="32">
        <f t="shared" si="43"/>
        <v>180.9606</v>
      </c>
      <c r="O400" s="32">
        <f t="shared" si="44"/>
        <v>2</v>
      </c>
      <c r="P400" s="32">
        <f t="shared" ca="1" si="45"/>
        <v>0</v>
      </c>
      <c r="Q400" s="33" t="s">
        <v>103</v>
      </c>
      <c r="R400" s="34">
        <f t="shared" si="46"/>
        <v>0</v>
      </c>
      <c r="S400" s="34">
        <f t="shared" si="47"/>
        <v>181.0642</v>
      </c>
      <c r="T400" s="27">
        <v>95</v>
      </c>
      <c r="U400" s="27">
        <v>86</v>
      </c>
      <c r="V400" s="29"/>
      <c r="W400" s="27"/>
      <c r="X400" s="27"/>
      <c r="Y400" s="27"/>
      <c r="AA400" s="35">
        <v>0</v>
      </c>
      <c r="AB400" s="35">
        <v>0</v>
      </c>
      <c r="AC400" s="35">
        <v>0</v>
      </c>
      <c r="AD400" s="35">
        <v>0</v>
      </c>
      <c r="AE400" s="36">
        <v>2</v>
      </c>
      <c r="AF400" s="37">
        <v>181.06550000000001</v>
      </c>
      <c r="AG400" s="38">
        <v>95</v>
      </c>
      <c r="AH400" s="32">
        <v>276</v>
      </c>
      <c r="AI400" s="38"/>
      <c r="AJ400" s="38"/>
      <c r="AK400" s="38"/>
      <c r="AL400" s="48"/>
    </row>
    <row r="401" spans="1:38" s="26" customFormat="1" ht="15">
      <c r="A401" s="58">
        <v>37</v>
      </c>
      <c r="B401" s="1">
        <v>34</v>
      </c>
      <c r="C401" s="58" t="s">
        <v>680</v>
      </c>
      <c r="D401" s="29" t="s">
        <v>19</v>
      </c>
      <c r="E401" s="29"/>
      <c r="F401" s="27">
        <v>173</v>
      </c>
      <c r="G401" s="27"/>
      <c r="H401" s="27"/>
      <c r="I401" s="27"/>
      <c r="J401" s="27"/>
      <c r="K401" s="32">
        <f t="shared" si="42"/>
        <v>173</v>
      </c>
      <c r="L401" s="32" t="s">
        <v>1286</v>
      </c>
      <c r="M401" s="32"/>
      <c r="N401" s="32">
        <f t="shared" si="43"/>
        <v>172.9605</v>
      </c>
      <c r="O401" s="32">
        <f t="shared" si="44"/>
        <v>1</v>
      </c>
      <c r="P401" s="32">
        <f t="shared" ca="1" si="45"/>
        <v>0</v>
      </c>
      <c r="Q401" s="33" t="s">
        <v>103</v>
      </c>
      <c r="R401" s="34">
        <f t="shared" si="46"/>
        <v>0</v>
      </c>
      <c r="S401" s="34">
        <f t="shared" si="47"/>
        <v>173.1335</v>
      </c>
      <c r="T401" s="27">
        <v>173</v>
      </c>
      <c r="U401" s="29"/>
      <c r="V401" s="27"/>
      <c r="W401" s="27"/>
      <c r="X401" s="27"/>
      <c r="Y401" s="27"/>
      <c r="AA401" s="35">
        <v>0</v>
      </c>
      <c r="AB401" s="35">
        <v>0</v>
      </c>
      <c r="AC401" s="35">
        <v>0</v>
      </c>
      <c r="AD401" s="35">
        <v>0</v>
      </c>
      <c r="AE401" s="36">
        <v>1</v>
      </c>
      <c r="AF401" s="37">
        <v>173.13480000000001</v>
      </c>
      <c r="AG401" s="38">
        <v>173</v>
      </c>
      <c r="AH401" s="32">
        <v>346</v>
      </c>
      <c r="AI401" s="38"/>
      <c r="AJ401" s="38"/>
      <c r="AK401" s="38"/>
      <c r="AL401" s="48"/>
    </row>
    <row r="402" spans="1:38" s="26" customFormat="1" ht="15">
      <c r="A402" s="58">
        <v>38</v>
      </c>
      <c r="B402" s="1">
        <v>35</v>
      </c>
      <c r="C402" s="58" t="s">
        <v>681</v>
      </c>
      <c r="D402" s="29" t="s">
        <v>47</v>
      </c>
      <c r="E402" s="29">
        <v>62</v>
      </c>
      <c r="F402" s="27">
        <v>67</v>
      </c>
      <c r="G402" s="27"/>
      <c r="H402" s="27"/>
      <c r="I402" s="27"/>
      <c r="J402" s="27"/>
      <c r="K402" s="32">
        <f t="shared" si="42"/>
        <v>129</v>
      </c>
      <c r="L402" s="32" t="s">
        <v>1286</v>
      </c>
      <c r="M402" s="32"/>
      <c r="N402" s="32">
        <f t="shared" si="43"/>
        <v>128.96039999999999</v>
      </c>
      <c r="O402" s="32">
        <f t="shared" si="44"/>
        <v>2</v>
      </c>
      <c r="P402" s="32">
        <f t="shared" ca="1" si="45"/>
        <v>0</v>
      </c>
      <c r="Q402" s="33" t="s">
        <v>103</v>
      </c>
      <c r="R402" s="55">
        <f t="shared" si="46"/>
        <v>0</v>
      </c>
      <c r="S402" s="34">
        <f t="shared" si="47"/>
        <v>129.03360000000001</v>
      </c>
      <c r="T402" s="27">
        <v>67</v>
      </c>
      <c r="U402" s="29">
        <v>62</v>
      </c>
      <c r="V402" s="27"/>
      <c r="W402" s="27"/>
      <c r="X402" s="27"/>
      <c r="Y402" s="27"/>
      <c r="AA402" s="35">
        <v>0</v>
      </c>
      <c r="AB402" s="35">
        <v>0</v>
      </c>
      <c r="AC402" s="35">
        <v>0</v>
      </c>
      <c r="AD402" s="35">
        <v>0</v>
      </c>
      <c r="AE402" s="36">
        <v>2</v>
      </c>
      <c r="AF402" s="37">
        <v>129.03490000000002</v>
      </c>
      <c r="AG402" s="38">
        <v>67</v>
      </c>
      <c r="AH402" s="32">
        <v>196</v>
      </c>
      <c r="AI402" s="38"/>
      <c r="AJ402" s="38"/>
      <c r="AK402" s="38"/>
      <c r="AL402" s="48"/>
    </row>
    <row r="403" spans="1:38" s="26" customFormat="1" ht="15">
      <c r="A403" s="58">
        <v>39</v>
      </c>
      <c r="B403" s="1">
        <v>36</v>
      </c>
      <c r="C403" s="58" t="s">
        <v>682</v>
      </c>
      <c r="D403" s="29" t="s">
        <v>275</v>
      </c>
      <c r="E403" s="29">
        <v>105</v>
      </c>
      <c r="F403" s="27"/>
      <c r="G403" s="27"/>
      <c r="H403" s="27"/>
      <c r="I403" s="27"/>
      <c r="J403" s="27"/>
      <c r="K403" s="32">
        <f t="shared" si="42"/>
        <v>105</v>
      </c>
      <c r="L403" s="32" t="s">
        <v>1286</v>
      </c>
      <c r="M403" s="32"/>
      <c r="N403" s="32">
        <f t="shared" si="43"/>
        <v>104.9603</v>
      </c>
      <c r="O403" s="32">
        <f t="shared" si="44"/>
        <v>1</v>
      </c>
      <c r="P403" s="32">
        <f t="shared" ca="1" si="45"/>
        <v>0</v>
      </c>
      <c r="Q403" s="33" t="s">
        <v>103</v>
      </c>
      <c r="R403" s="55">
        <f t="shared" si="46"/>
        <v>0</v>
      </c>
      <c r="S403" s="34">
        <f t="shared" si="47"/>
        <v>105.06530000000001</v>
      </c>
      <c r="T403" s="29">
        <v>105</v>
      </c>
      <c r="U403" s="27"/>
      <c r="V403" s="27"/>
      <c r="W403" s="27"/>
      <c r="X403" s="27"/>
      <c r="Y403" s="27"/>
      <c r="AA403" s="35">
        <v>0</v>
      </c>
      <c r="AB403" s="35">
        <v>0</v>
      </c>
      <c r="AC403" s="35">
        <v>0</v>
      </c>
      <c r="AD403" s="35">
        <v>0</v>
      </c>
      <c r="AE403" s="36">
        <v>1</v>
      </c>
      <c r="AF403" s="37">
        <v>105.06660000000001</v>
      </c>
      <c r="AG403" s="38">
        <v>105</v>
      </c>
      <c r="AH403" s="32">
        <v>210</v>
      </c>
      <c r="AI403" s="38"/>
      <c r="AJ403" s="38"/>
      <c r="AK403" s="38"/>
      <c r="AL403" s="48"/>
    </row>
    <row r="404" spans="1:38" s="26" customFormat="1" ht="15">
      <c r="A404" s="58">
        <v>40</v>
      </c>
      <c r="B404" s="1">
        <v>37</v>
      </c>
      <c r="C404" s="58" t="s">
        <v>683</v>
      </c>
      <c r="D404" s="29" t="s">
        <v>36</v>
      </c>
      <c r="E404" s="29"/>
      <c r="F404" s="27"/>
      <c r="G404" s="27">
        <v>103</v>
      </c>
      <c r="H404" s="27"/>
      <c r="I404" s="27"/>
      <c r="J404" s="27"/>
      <c r="K404" s="32">
        <f t="shared" si="42"/>
        <v>103</v>
      </c>
      <c r="L404" s="32" t="s">
        <v>1286</v>
      </c>
      <c r="M404" s="32"/>
      <c r="N404" s="32">
        <f t="shared" si="43"/>
        <v>102.9602</v>
      </c>
      <c r="O404" s="32">
        <f t="shared" si="44"/>
        <v>1</v>
      </c>
      <c r="P404" s="32">
        <f t="shared" ca="1" si="45"/>
        <v>0</v>
      </c>
      <c r="Q404" s="33" t="s">
        <v>103</v>
      </c>
      <c r="R404" s="34">
        <f t="shared" si="46"/>
        <v>0</v>
      </c>
      <c r="S404" s="34">
        <f t="shared" si="47"/>
        <v>103.06319999999999</v>
      </c>
      <c r="T404" s="27">
        <v>103</v>
      </c>
      <c r="U404" s="29"/>
      <c r="V404" s="27"/>
      <c r="W404" s="27"/>
      <c r="X404" s="27"/>
      <c r="Y404" s="27"/>
      <c r="AA404" s="35">
        <v>0</v>
      </c>
      <c r="AB404" s="35">
        <v>0</v>
      </c>
      <c r="AC404" s="35">
        <v>0</v>
      </c>
      <c r="AD404" s="35">
        <v>0</v>
      </c>
      <c r="AE404" s="36">
        <v>1</v>
      </c>
      <c r="AF404" s="37">
        <v>103.0645</v>
      </c>
      <c r="AG404" s="38">
        <v>103</v>
      </c>
      <c r="AH404" s="32">
        <v>206</v>
      </c>
      <c r="AI404" s="38"/>
      <c r="AJ404" s="38"/>
      <c r="AK404" s="38"/>
      <c r="AL404" s="48"/>
    </row>
    <row r="405" spans="1:38" s="26" customFormat="1" ht="15">
      <c r="A405" s="58">
        <v>41</v>
      </c>
      <c r="B405" s="1">
        <v>38</v>
      </c>
      <c r="C405" s="58" t="s">
        <v>684</v>
      </c>
      <c r="D405" s="29" t="s">
        <v>50</v>
      </c>
      <c r="E405" s="29">
        <v>82</v>
      </c>
      <c r="F405" s="27"/>
      <c r="G405" s="27"/>
      <c r="H405" s="27"/>
      <c r="I405" s="27"/>
      <c r="J405" s="27"/>
      <c r="K405" s="32">
        <f t="shared" si="42"/>
        <v>82</v>
      </c>
      <c r="L405" s="32" t="s">
        <v>1286</v>
      </c>
      <c r="M405" s="32"/>
      <c r="N405" s="32">
        <f t="shared" si="43"/>
        <v>81.960099999999997</v>
      </c>
      <c r="O405" s="32">
        <f t="shared" si="44"/>
        <v>1</v>
      </c>
      <c r="P405" s="32">
        <f t="shared" ca="1" si="45"/>
        <v>0</v>
      </c>
      <c r="Q405" s="33" t="s">
        <v>103</v>
      </c>
      <c r="R405" s="55">
        <f t="shared" si="46"/>
        <v>0</v>
      </c>
      <c r="S405" s="34">
        <f t="shared" si="47"/>
        <v>82.042099999999991</v>
      </c>
      <c r="T405" s="29">
        <v>82</v>
      </c>
      <c r="U405" s="27"/>
      <c r="V405" s="27"/>
      <c r="W405" s="27"/>
      <c r="X405" s="27"/>
      <c r="Y405" s="27"/>
      <c r="AA405" s="35">
        <v>0</v>
      </c>
      <c r="AB405" s="35">
        <v>0</v>
      </c>
      <c r="AC405" s="35">
        <v>0</v>
      </c>
      <c r="AD405" s="35">
        <v>0</v>
      </c>
      <c r="AE405" s="36">
        <v>1</v>
      </c>
      <c r="AF405" s="37">
        <v>82.043399999999991</v>
      </c>
      <c r="AG405" s="38">
        <v>82</v>
      </c>
      <c r="AH405" s="32">
        <v>164</v>
      </c>
      <c r="AI405" s="38"/>
      <c r="AJ405" s="38"/>
      <c r="AK405" s="38"/>
      <c r="AL405" s="48"/>
    </row>
    <row r="406" spans="1:38" ht="3" customHeight="1">
      <c r="A406" s="57"/>
      <c r="B406" s="57"/>
      <c r="C406" s="57"/>
      <c r="D406" s="27"/>
      <c r="E406" s="27"/>
      <c r="F406" s="27"/>
      <c r="G406" s="27"/>
      <c r="H406" s="27"/>
      <c r="I406" s="27"/>
      <c r="J406" s="27"/>
      <c r="K406" s="32"/>
      <c r="L406" s="27"/>
      <c r="M406" s="27"/>
      <c r="N406" s="32"/>
      <c r="O406" s="27"/>
      <c r="P406" s="27"/>
      <c r="R406" s="59"/>
      <c r="S406" s="34"/>
      <c r="T406" s="27"/>
      <c r="U406" s="27"/>
      <c r="V406" s="27"/>
      <c r="W406" s="27"/>
      <c r="X406" s="27"/>
      <c r="Y406" s="27"/>
      <c r="AE406" s="60"/>
      <c r="AF406" s="60"/>
      <c r="AG406" s="26"/>
      <c r="AH406" s="26"/>
      <c r="AI406" s="38"/>
      <c r="AJ406" s="38"/>
      <c r="AK406" s="38"/>
      <c r="AL406" s="30"/>
    </row>
    <row r="407" spans="1:38" ht="15">
      <c r="A407" s="58"/>
      <c r="B407" s="1"/>
      <c r="C407" s="58"/>
      <c r="D407" s="29"/>
      <c r="E407" s="29"/>
      <c r="F407" s="27"/>
      <c r="G407" s="27"/>
      <c r="H407" s="27"/>
      <c r="I407" s="27"/>
      <c r="J407" s="27"/>
      <c r="K407" s="32"/>
      <c r="L407" s="27"/>
      <c r="M407" s="27"/>
      <c r="N407" s="32"/>
      <c r="O407" s="27"/>
      <c r="P407" s="27"/>
      <c r="R407" s="59"/>
      <c r="S407" s="34"/>
      <c r="T407" s="27"/>
      <c r="U407" s="27"/>
      <c r="V407" s="27"/>
      <c r="W407" s="27"/>
      <c r="X407" s="27"/>
      <c r="Y407" s="27"/>
      <c r="AE407" s="60"/>
      <c r="AF407" s="60"/>
      <c r="AG407" s="26"/>
      <c r="AH407" s="26"/>
      <c r="AI407" s="38"/>
      <c r="AJ407" s="38"/>
      <c r="AK407" s="38"/>
      <c r="AL407" s="30"/>
    </row>
    <row r="408" spans="1:38" ht="15">
      <c r="A408" s="58"/>
      <c r="B408" s="1"/>
      <c r="C408" s="57" t="s">
        <v>169</v>
      </c>
      <c r="D408" s="29"/>
      <c r="E408" s="29"/>
      <c r="F408" s="27"/>
      <c r="G408" s="27"/>
      <c r="H408" s="27"/>
      <c r="I408" s="27"/>
      <c r="J408" s="27"/>
      <c r="K408" s="32"/>
      <c r="L408" s="27"/>
      <c r="M408" s="27"/>
      <c r="N408" s="32"/>
      <c r="O408" s="27"/>
      <c r="P408" s="32"/>
      <c r="Q408" s="50" t="str">
        <f>C408</f>
        <v>M65</v>
      </c>
      <c r="R408" s="59"/>
      <c r="S408" s="34"/>
      <c r="T408" s="29"/>
      <c r="U408" s="27"/>
      <c r="V408" s="27"/>
      <c r="W408" s="27"/>
      <c r="X408" s="27"/>
      <c r="Y408" s="27"/>
      <c r="AA408" s="35"/>
      <c r="AB408" s="35"/>
      <c r="AC408" s="35"/>
      <c r="AD408" s="35"/>
      <c r="AE408" s="60"/>
      <c r="AF408" s="60"/>
      <c r="AG408" s="26"/>
      <c r="AH408" s="26"/>
      <c r="AI408" s="38">
        <v>670</v>
      </c>
      <c r="AJ408" s="38">
        <v>652</v>
      </c>
      <c r="AK408" s="38">
        <v>646</v>
      </c>
      <c r="AL408" s="30"/>
    </row>
    <row r="409" spans="1:38" ht="15">
      <c r="A409" s="58">
        <v>1</v>
      </c>
      <c r="B409" s="1">
        <v>1</v>
      </c>
      <c r="C409" s="58" t="s">
        <v>167</v>
      </c>
      <c r="D409" s="29" t="s">
        <v>40</v>
      </c>
      <c r="E409" s="29">
        <v>228</v>
      </c>
      <c r="F409" s="27">
        <v>222</v>
      </c>
      <c r="G409" s="27">
        <v>220</v>
      </c>
      <c r="H409" s="27"/>
      <c r="I409" s="27"/>
      <c r="J409" s="27">
        <v>241</v>
      </c>
      <c r="K409" s="32">
        <f t="shared" ref="K409:K436" si="48">IFERROR(LARGE(E409:J409,1),0)+IF($D$5&gt;=2,IFERROR(LARGE(E409:J409,2),0),0)+IF($D$5&gt;=3,IFERROR(LARGE(E409:J409,3),0),0)+IF($D$5&gt;=4,IFERROR(LARGE(E409:J409,4),0),0)+IF($D$5&gt;=5,IFERROR(LARGE(E409:J409,5),0),0)+IF($D$5&gt;=6,IFERROR(LARGE(E409:J409,6),0),0)</f>
        <v>911</v>
      </c>
      <c r="L409" s="32" t="s">
        <v>1286</v>
      </c>
      <c r="M409" s="32" t="s">
        <v>685</v>
      </c>
      <c r="N409" s="32">
        <f t="shared" ref="N409:N436" si="49">K409-(ROW(K409)-ROW(K$6))/10000</f>
        <v>910.9597</v>
      </c>
      <c r="O409" s="32">
        <f t="shared" ref="O409:O436" si="50">COUNT(E409:J409)</f>
        <v>4</v>
      </c>
      <c r="P409" s="32">
        <f t="shared" ref="P409:P436" ca="1" si="51">IF(AND(O409=1,OFFSET(D409,0,P$3)&gt;0),"Y",0)</f>
        <v>0</v>
      </c>
      <c r="Q409" s="33" t="s">
        <v>169</v>
      </c>
      <c r="R409" s="55">
        <f t="shared" ref="R409:R436" si="52">1-(Q409=Q408)</f>
        <v>0</v>
      </c>
      <c r="S409" s="34">
        <f t="shared" ref="S409:S436" si="53">N409+T409/1000+U409/10000+V409/100000+W409/1000000+X409/10000000+Y409/100000000</f>
        <v>911.22593999999992</v>
      </c>
      <c r="T409" s="27">
        <v>241</v>
      </c>
      <c r="U409" s="29">
        <v>228</v>
      </c>
      <c r="V409" s="27">
        <v>222</v>
      </c>
      <c r="W409" s="27">
        <v>220</v>
      </c>
      <c r="X409" s="27"/>
      <c r="Y409" s="27"/>
      <c r="AA409" s="35">
        <v>0</v>
      </c>
      <c r="AB409" s="35">
        <v>0</v>
      </c>
      <c r="AC409" s="35">
        <v>0</v>
      </c>
      <c r="AD409" s="35">
        <v>0</v>
      </c>
      <c r="AE409" s="36">
        <v>3</v>
      </c>
      <c r="AF409" s="37">
        <v>670.21339999999998</v>
      </c>
      <c r="AG409" s="38">
        <v>228</v>
      </c>
      <c r="AH409" s="32">
        <v>898</v>
      </c>
      <c r="AI409" s="38" t="s">
        <v>685</v>
      </c>
      <c r="AJ409" s="38" t="s">
        <v>686</v>
      </c>
      <c r="AK409" s="38" t="s">
        <v>687</v>
      </c>
      <c r="AL409" s="30"/>
    </row>
    <row r="410" spans="1:38" ht="15">
      <c r="A410" s="58">
        <v>2</v>
      </c>
      <c r="B410" s="1">
        <v>2</v>
      </c>
      <c r="C410" s="58" t="s">
        <v>196</v>
      </c>
      <c r="D410" s="29" t="s">
        <v>36</v>
      </c>
      <c r="E410" s="29">
        <v>153</v>
      </c>
      <c r="F410" s="27">
        <v>167</v>
      </c>
      <c r="G410" s="27"/>
      <c r="H410" s="27">
        <v>119</v>
      </c>
      <c r="I410" s="27">
        <v>173</v>
      </c>
      <c r="J410" s="27">
        <v>222</v>
      </c>
      <c r="K410" s="32">
        <f t="shared" si="48"/>
        <v>715</v>
      </c>
      <c r="L410" s="32" t="s">
        <v>1286</v>
      </c>
      <c r="M410" s="32" t="s">
        <v>686</v>
      </c>
      <c r="N410" s="32">
        <f t="shared" si="49"/>
        <v>714.95960000000002</v>
      </c>
      <c r="O410" s="32">
        <f t="shared" si="50"/>
        <v>5</v>
      </c>
      <c r="P410" s="32">
        <f t="shared" ca="1" si="51"/>
        <v>0</v>
      </c>
      <c r="Q410" s="33" t="s">
        <v>169</v>
      </c>
      <c r="R410" s="55">
        <f t="shared" si="52"/>
        <v>0</v>
      </c>
      <c r="S410" s="34">
        <f t="shared" si="53"/>
        <v>715.20073489999993</v>
      </c>
      <c r="T410" s="27">
        <v>222</v>
      </c>
      <c r="U410" s="27">
        <v>173</v>
      </c>
      <c r="V410" s="27">
        <v>167</v>
      </c>
      <c r="W410" s="29">
        <v>153</v>
      </c>
      <c r="X410" s="27">
        <v>119</v>
      </c>
      <c r="Y410" s="27"/>
      <c r="AA410" s="35">
        <v>0</v>
      </c>
      <c r="AB410" s="35">
        <v>0</v>
      </c>
      <c r="AC410" s="35">
        <v>0</v>
      </c>
      <c r="AD410" s="35">
        <v>0</v>
      </c>
      <c r="AE410" s="36">
        <v>4</v>
      </c>
      <c r="AF410" s="37">
        <v>612.15204900000003</v>
      </c>
      <c r="AG410" s="38">
        <v>173</v>
      </c>
      <c r="AH410" s="32">
        <v>666</v>
      </c>
      <c r="AI410" s="38"/>
      <c r="AJ410" s="38" t="s">
        <v>686</v>
      </c>
      <c r="AK410" s="38" t="s">
        <v>687</v>
      </c>
      <c r="AL410" s="30"/>
    </row>
    <row r="411" spans="1:38" ht="15">
      <c r="A411" s="58">
        <v>3</v>
      </c>
      <c r="B411" s="1">
        <v>3</v>
      </c>
      <c r="C411" s="58" t="s">
        <v>211</v>
      </c>
      <c r="D411" s="29" t="s">
        <v>47</v>
      </c>
      <c r="E411" s="29">
        <v>155</v>
      </c>
      <c r="F411" s="27">
        <v>165</v>
      </c>
      <c r="G411" s="27">
        <v>177</v>
      </c>
      <c r="H411" s="27"/>
      <c r="I411" s="27">
        <v>155</v>
      </c>
      <c r="J411" s="27">
        <v>210</v>
      </c>
      <c r="K411" s="32">
        <f t="shared" si="48"/>
        <v>707</v>
      </c>
      <c r="L411" s="32" t="s">
        <v>1286</v>
      </c>
      <c r="M411" s="32" t="s">
        <v>687</v>
      </c>
      <c r="N411" s="32">
        <f t="shared" si="49"/>
        <v>706.95950000000005</v>
      </c>
      <c r="O411" s="32">
        <f t="shared" si="50"/>
        <v>5</v>
      </c>
      <c r="P411" s="32">
        <f t="shared" ca="1" si="51"/>
        <v>0</v>
      </c>
      <c r="Q411" s="33" t="s">
        <v>169</v>
      </c>
      <c r="R411" s="55">
        <f t="shared" si="52"/>
        <v>0</v>
      </c>
      <c r="S411" s="34">
        <f t="shared" si="53"/>
        <v>707.18902050000008</v>
      </c>
      <c r="T411" s="27">
        <v>210</v>
      </c>
      <c r="U411" s="27">
        <v>177</v>
      </c>
      <c r="V411" s="27">
        <v>165</v>
      </c>
      <c r="W411" s="29">
        <v>155</v>
      </c>
      <c r="X411" s="27">
        <v>155</v>
      </c>
      <c r="Y411" s="27"/>
      <c r="AA411" s="35">
        <v>0</v>
      </c>
      <c r="AB411" s="35">
        <v>0</v>
      </c>
      <c r="AC411" s="35">
        <v>0</v>
      </c>
      <c r="AD411" s="35">
        <v>0</v>
      </c>
      <c r="AE411" s="36">
        <v>4</v>
      </c>
      <c r="AF411" s="37">
        <v>652.15610499999991</v>
      </c>
      <c r="AG411" s="38">
        <v>177</v>
      </c>
      <c r="AH411" s="32">
        <v>674</v>
      </c>
      <c r="AI411" s="38" t="s">
        <v>685</v>
      </c>
      <c r="AJ411" s="38" t="s">
        <v>686</v>
      </c>
      <c r="AK411" s="38" t="s">
        <v>687</v>
      </c>
      <c r="AL411" s="30"/>
    </row>
    <row r="412" spans="1:38" ht="15">
      <c r="A412" s="58">
        <v>4</v>
      </c>
      <c r="B412" s="1">
        <v>4</v>
      </c>
      <c r="C412" s="58" t="s">
        <v>688</v>
      </c>
      <c r="D412" s="29" t="s">
        <v>40</v>
      </c>
      <c r="E412" s="29">
        <v>144</v>
      </c>
      <c r="F412" s="27">
        <v>178</v>
      </c>
      <c r="G412" s="27"/>
      <c r="H412" s="27">
        <v>167</v>
      </c>
      <c r="I412" s="27">
        <v>157</v>
      </c>
      <c r="J412" s="27"/>
      <c r="K412" s="32">
        <f t="shared" si="48"/>
        <v>646</v>
      </c>
      <c r="L412" s="32" t="s">
        <v>1286</v>
      </c>
      <c r="M412" s="32"/>
      <c r="N412" s="32">
        <f t="shared" si="49"/>
        <v>645.95939999999996</v>
      </c>
      <c r="O412" s="32">
        <f t="shared" si="50"/>
        <v>4</v>
      </c>
      <c r="P412" s="32">
        <f t="shared" ca="1" si="51"/>
        <v>0</v>
      </c>
      <c r="Q412" s="33" t="s">
        <v>169</v>
      </c>
      <c r="R412" s="55">
        <f t="shared" si="52"/>
        <v>0</v>
      </c>
      <c r="S412" s="34">
        <f t="shared" si="53"/>
        <v>646.15581399999996</v>
      </c>
      <c r="T412" s="27">
        <v>178</v>
      </c>
      <c r="U412" s="27">
        <v>167</v>
      </c>
      <c r="V412" s="27">
        <v>157</v>
      </c>
      <c r="W412" s="29">
        <v>144</v>
      </c>
      <c r="X412" s="27"/>
      <c r="Y412" s="27"/>
      <c r="AA412" s="35">
        <v>0</v>
      </c>
      <c r="AB412" s="35">
        <v>0</v>
      </c>
      <c r="AC412" s="35">
        <v>0</v>
      </c>
      <c r="AD412" s="35">
        <v>0</v>
      </c>
      <c r="AE412" s="36">
        <v>4</v>
      </c>
      <c r="AF412" s="37">
        <v>646.15721399999995</v>
      </c>
      <c r="AG412" s="38">
        <v>178</v>
      </c>
      <c r="AH412" s="32">
        <v>680</v>
      </c>
      <c r="AI412" s="38" t="s">
        <v>685</v>
      </c>
      <c r="AJ412" s="38" t="s">
        <v>686</v>
      </c>
      <c r="AK412" s="38" t="s">
        <v>687</v>
      </c>
      <c r="AL412" s="30"/>
    </row>
    <row r="413" spans="1:38" ht="15">
      <c r="A413" s="58">
        <v>5</v>
      </c>
      <c r="B413" s="1">
        <v>5</v>
      </c>
      <c r="C413" s="58" t="s">
        <v>689</v>
      </c>
      <c r="D413" s="29" t="s">
        <v>19</v>
      </c>
      <c r="E413" s="29">
        <v>201</v>
      </c>
      <c r="F413" s="27"/>
      <c r="G413" s="27">
        <v>203</v>
      </c>
      <c r="H413" s="27">
        <v>200</v>
      </c>
      <c r="I413" s="27"/>
      <c r="J413" s="27"/>
      <c r="K413" s="32">
        <f t="shared" si="48"/>
        <v>604</v>
      </c>
      <c r="L413" s="32" t="s">
        <v>1286</v>
      </c>
      <c r="M413" s="32"/>
      <c r="N413" s="32">
        <f t="shared" si="49"/>
        <v>603.95929999999998</v>
      </c>
      <c r="O413" s="32">
        <f t="shared" si="50"/>
        <v>3</v>
      </c>
      <c r="P413" s="32">
        <f t="shared" ca="1" si="51"/>
        <v>0</v>
      </c>
      <c r="Q413" s="33" t="s">
        <v>169</v>
      </c>
      <c r="R413" s="55">
        <f t="shared" si="52"/>
        <v>0</v>
      </c>
      <c r="S413" s="34">
        <f t="shared" si="53"/>
        <v>604.18439999999987</v>
      </c>
      <c r="T413" s="27">
        <v>203</v>
      </c>
      <c r="U413" s="29">
        <v>201</v>
      </c>
      <c r="V413" s="27">
        <v>200</v>
      </c>
      <c r="W413" s="27"/>
      <c r="X413" s="27"/>
      <c r="Y413" s="27"/>
      <c r="AA413" s="35">
        <v>0</v>
      </c>
      <c r="AB413" s="35">
        <v>0</v>
      </c>
      <c r="AC413" s="35">
        <v>0</v>
      </c>
      <c r="AD413" s="35">
        <v>0</v>
      </c>
      <c r="AE413" s="36">
        <v>3</v>
      </c>
      <c r="AF413" s="37">
        <v>604.18569999999988</v>
      </c>
      <c r="AG413" s="38">
        <v>203</v>
      </c>
      <c r="AH413" s="32">
        <v>807</v>
      </c>
      <c r="AI413" s="38" t="s">
        <v>685</v>
      </c>
      <c r="AJ413" s="38" t="s">
        <v>686</v>
      </c>
      <c r="AK413" s="38" t="s">
        <v>687</v>
      </c>
      <c r="AL413" s="30"/>
    </row>
    <row r="414" spans="1:38" ht="15">
      <c r="A414" s="58">
        <v>6</v>
      </c>
      <c r="B414" s="1">
        <v>6</v>
      </c>
      <c r="C414" s="58" t="s">
        <v>252</v>
      </c>
      <c r="D414" s="29" t="s">
        <v>33</v>
      </c>
      <c r="E414" s="29">
        <v>114</v>
      </c>
      <c r="F414" s="27">
        <v>110</v>
      </c>
      <c r="G414" s="27"/>
      <c r="H414" s="27"/>
      <c r="I414" s="27">
        <v>128</v>
      </c>
      <c r="J414" s="27">
        <v>194</v>
      </c>
      <c r="K414" s="32">
        <f t="shared" si="48"/>
        <v>546</v>
      </c>
      <c r="L414" s="32" t="s">
        <v>1286</v>
      </c>
      <c r="M414" s="32"/>
      <c r="N414" s="32">
        <f t="shared" si="49"/>
        <v>545.95920000000001</v>
      </c>
      <c r="O414" s="32">
        <f t="shared" si="50"/>
        <v>4</v>
      </c>
      <c r="P414" s="32">
        <f t="shared" ca="1" si="51"/>
        <v>0</v>
      </c>
      <c r="Q414" s="33" t="s">
        <v>169</v>
      </c>
      <c r="R414" s="55">
        <f t="shared" si="52"/>
        <v>0</v>
      </c>
      <c r="S414" s="34">
        <f t="shared" si="53"/>
        <v>546.16724999999985</v>
      </c>
      <c r="T414" s="27">
        <v>194</v>
      </c>
      <c r="U414" s="27">
        <v>128</v>
      </c>
      <c r="V414" s="29">
        <v>114</v>
      </c>
      <c r="W414" s="27">
        <v>110</v>
      </c>
      <c r="X414" s="27"/>
      <c r="Y414" s="27"/>
      <c r="AA414" s="35">
        <v>0</v>
      </c>
      <c r="AB414" s="35">
        <v>0</v>
      </c>
      <c r="AC414" s="35">
        <v>0</v>
      </c>
      <c r="AD414" s="35">
        <v>0</v>
      </c>
      <c r="AE414" s="36">
        <v>3</v>
      </c>
      <c r="AF414" s="37">
        <v>352.10049999999995</v>
      </c>
      <c r="AG414" s="38">
        <v>128</v>
      </c>
      <c r="AH414" s="32">
        <v>480</v>
      </c>
      <c r="AI414" s="38"/>
      <c r="AJ414" s="38"/>
      <c r="AK414" s="38"/>
      <c r="AL414" s="30"/>
    </row>
    <row r="415" spans="1:38" ht="15">
      <c r="A415" s="58">
        <v>7</v>
      </c>
      <c r="B415" s="1">
        <v>7</v>
      </c>
      <c r="C415" s="58" t="s">
        <v>268</v>
      </c>
      <c r="D415" s="29" t="s">
        <v>50</v>
      </c>
      <c r="E415" s="29">
        <v>98</v>
      </c>
      <c r="F415" s="27">
        <v>101</v>
      </c>
      <c r="G415" s="27">
        <v>115</v>
      </c>
      <c r="H415" s="27">
        <v>87</v>
      </c>
      <c r="I415" s="27">
        <v>138</v>
      </c>
      <c r="J415" s="27">
        <v>187</v>
      </c>
      <c r="K415" s="32">
        <f t="shared" si="48"/>
        <v>541</v>
      </c>
      <c r="L415" s="32" t="s">
        <v>1286</v>
      </c>
      <c r="M415" s="32"/>
      <c r="N415" s="32">
        <f t="shared" si="49"/>
        <v>540.95910000000003</v>
      </c>
      <c r="O415" s="32">
        <f t="shared" si="50"/>
        <v>6</v>
      </c>
      <c r="P415" s="32">
        <f t="shared" ca="1" si="51"/>
        <v>0</v>
      </c>
      <c r="Q415" s="33" t="s">
        <v>169</v>
      </c>
      <c r="R415" s="55">
        <f t="shared" si="52"/>
        <v>0</v>
      </c>
      <c r="S415" s="34">
        <f t="shared" si="53"/>
        <v>541.16116167000007</v>
      </c>
      <c r="T415" s="27">
        <v>187</v>
      </c>
      <c r="U415" s="27">
        <v>138</v>
      </c>
      <c r="V415" s="27">
        <v>115</v>
      </c>
      <c r="W415" s="27">
        <v>101</v>
      </c>
      <c r="X415" s="29">
        <v>98</v>
      </c>
      <c r="Y415" s="27">
        <v>87</v>
      </c>
      <c r="AA415" s="35">
        <v>0</v>
      </c>
      <c r="AB415" s="35">
        <v>0</v>
      </c>
      <c r="AC415" s="35">
        <v>0</v>
      </c>
      <c r="AD415" s="35">
        <v>0</v>
      </c>
      <c r="AE415" s="36">
        <v>5</v>
      </c>
      <c r="AF415" s="37">
        <v>452.11091670000002</v>
      </c>
      <c r="AG415" s="38">
        <v>138</v>
      </c>
      <c r="AH415" s="32">
        <v>492</v>
      </c>
      <c r="AI415" s="38"/>
      <c r="AJ415" s="38"/>
      <c r="AK415" s="38"/>
      <c r="AL415" s="30"/>
    </row>
    <row r="416" spans="1:38" ht="15">
      <c r="A416" s="58">
        <v>8</v>
      </c>
      <c r="B416" s="1">
        <v>8</v>
      </c>
      <c r="C416" s="58" t="s">
        <v>690</v>
      </c>
      <c r="D416" s="29" t="s">
        <v>305</v>
      </c>
      <c r="E416" s="29">
        <v>116</v>
      </c>
      <c r="F416" s="27">
        <v>130</v>
      </c>
      <c r="G416" s="27">
        <v>145</v>
      </c>
      <c r="H416" s="27"/>
      <c r="I416" s="27">
        <v>148</v>
      </c>
      <c r="J416" s="27"/>
      <c r="K416" s="32">
        <f t="shared" si="48"/>
        <v>539</v>
      </c>
      <c r="L416" s="32" t="s">
        <v>1286</v>
      </c>
      <c r="M416" s="32"/>
      <c r="N416" s="32">
        <f t="shared" si="49"/>
        <v>538.95899999999995</v>
      </c>
      <c r="O416" s="32">
        <f t="shared" si="50"/>
        <v>4</v>
      </c>
      <c r="P416" s="32">
        <f t="shared" ca="1" si="51"/>
        <v>0</v>
      </c>
      <c r="Q416" s="33" t="s">
        <v>169</v>
      </c>
      <c r="R416" s="55">
        <f t="shared" si="52"/>
        <v>0</v>
      </c>
      <c r="S416" s="34">
        <f t="shared" si="53"/>
        <v>539.12291600000003</v>
      </c>
      <c r="T416" s="27">
        <v>148</v>
      </c>
      <c r="U416" s="27">
        <v>145</v>
      </c>
      <c r="V416" s="27">
        <v>130</v>
      </c>
      <c r="W416" s="29">
        <v>116</v>
      </c>
      <c r="X416" s="27"/>
      <c r="Y416" s="27"/>
      <c r="AA416" s="35">
        <v>0</v>
      </c>
      <c r="AB416" s="35">
        <v>0</v>
      </c>
      <c r="AC416" s="35">
        <v>0</v>
      </c>
      <c r="AD416" s="35">
        <v>0</v>
      </c>
      <c r="AE416" s="36">
        <v>4</v>
      </c>
      <c r="AF416" s="37">
        <v>539.12441600000011</v>
      </c>
      <c r="AG416" s="38">
        <v>148</v>
      </c>
      <c r="AH416" s="32">
        <v>571</v>
      </c>
      <c r="AI416" s="38"/>
      <c r="AJ416" s="38"/>
      <c r="AK416" s="38"/>
      <c r="AL416" s="30"/>
    </row>
    <row r="417" spans="1:38" ht="15">
      <c r="A417" s="58">
        <v>9</v>
      </c>
      <c r="B417" s="1">
        <v>9</v>
      </c>
      <c r="C417" s="58" t="s">
        <v>303</v>
      </c>
      <c r="D417" s="29" t="s">
        <v>305</v>
      </c>
      <c r="E417" s="29">
        <v>113</v>
      </c>
      <c r="F417" s="27">
        <v>108</v>
      </c>
      <c r="G417" s="27">
        <v>113</v>
      </c>
      <c r="H417" s="27">
        <v>103</v>
      </c>
      <c r="I417" s="27">
        <v>125</v>
      </c>
      <c r="J417" s="27">
        <v>172</v>
      </c>
      <c r="K417" s="32">
        <f t="shared" si="48"/>
        <v>523</v>
      </c>
      <c r="L417" s="32" t="s">
        <v>1286</v>
      </c>
      <c r="M417" s="32"/>
      <c r="N417" s="32">
        <f t="shared" si="49"/>
        <v>522.95889999999997</v>
      </c>
      <c r="O417" s="32">
        <f t="shared" si="50"/>
        <v>6</v>
      </c>
      <c r="P417" s="32">
        <f t="shared" ca="1" si="51"/>
        <v>0</v>
      </c>
      <c r="Q417" s="33" t="s">
        <v>169</v>
      </c>
      <c r="R417" s="55">
        <f t="shared" si="52"/>
        <v>0</v>
      </c>
      <c r="S417" s="34">
        <f t="shared" si="53"/>
        <v>523.14465483000015</v>
      </c>
      <c r="T417" s="27">
        <v>172</v>
      </c>
      <c r="U417" s="27">
        <v>125</v>
      </c>
      <c r="V417" s="29">
        <v>113</v>
      </c>
      <c r="W417" s="27">
        <v>113</v>
      </c>
      <c r="X417" s="27">
        <v>108</v>
      </c>
      <c r="Y417" s="27">
        <v>103</v>
      </c>
      <c r="AA417" s="35">
        <v>0</v>
      </c>
      <c r="AB417" s="35">
        <v>0</v>
      </c>
      <c r="AC417" s="35">
        <v>0</v>
      </c>
      <c r="AD417" s="35">
        <v>0</v>
      </c>
      <c r="AE417" s="36">
        <v>5</v>
      </c>
      <c r="AF417" s="37">
        <v>459.09794829999998</v>
      </c>
      <c r="AG417" s="38">
        <v>125</v>
      </c>
      <c r="AH417" s="32">
        <v>476</v>
      </c>
      <c r="AI417" s="38"/>
      <c r="AJ417" s="38"/>
      <c r="AK417" s="38"/>
      <c r="AL417" s="30"/>
    </row>
    <row r="418" spans="1:38" ht="15">
      <c r="A418" s="58">
        <v>10</v>
      </c>
      <c r="B418" s="1">
        <v>10</v>
      </c>
      <c r="C418" s="58" t="s">
        <v>308</v>
      </c>
      <c r="D418" s="29" t="s">
        <v>36</v>
      </c>
      <c r="E418" s="29">
        <v>97</v>
      </c>
      <c r="F418" s="27">
        <v>120</v>
      </c>
      <c r="G418" s="27">
        <v>129</v>
      </c>
      <c r="H418" s="27">
        <v>72</v>
      </c>
      <c r="I418" s="27">
        <v>102</v>
      </c>
      <c r="J418" s="27">
        <v>170</v>
      </c>
      <c r="K418" s="32">
        <f t="shared" si="48"/>
        <v>521</v>
      </c>
      <c r="L418" s="32" t="s">
        <v>1286</v>
      </c>
      <c r="M418" s="32"/>
      <c r="N418" s="32">
        <f t="shared" si="49"/>
        <v>520.9588</v>
      </c>
      <c r="O418" s="32">
        <f t="shared" si="50"/>
        <v>6</v>
      </c>
      <c r="P418" s="32">
        <f t="shared" ca="1" si="51"/>
        <v>0</v>
      </c>
      <c r="Q418" s="33" t="s">
        <v>169</v>
      </c>
      <c r="R418" s="55">
        <f t="shared" si="52"/>
        <v>0</v>
      </c>
      <c r="S418" s="34">
        <f t="shared" si="53"/>
        <v>521.14301241999988</v>
      </c>
      <c r="T418" s="27">
        <v>170</v>
      </c>
      <c r="U418" s="27">
        <v>129</v>
      </c>
      <c r="V418" s="27">
        <v>120</v>
      </c>
      <c r="W418" s="27">
        <v>102</v>
      </c>
      <c r="X418" s="29">
        <v>97</v>
      </c>
      <c r="Y418" s="27">
        <v>72</v>
      </c>
      <c r="AA418" s="35">
        <v>0</v>
      </c>
      <c r="AB418" s="35">
        <v>0</v>
      </c>
      <c r="AC418" s="35">
        <v>0</v>
      </c>
      <c r="AD418" s="35">
        <v>0</v>
      </c>
      <c r="AE418" s="36">
        <v>5</v>
      </c>
      <c r="AF418" s="37">
        <v>448.1023242</v>
      </c>
      <c r="AG418" s="38">
        <v>129</v>
      </c>
      <c r="AH418" s="32">
        <v>480</v>
      </c>
      <c r="AI418" s="38"/>
      <c r="AJ418" s="38"/>
      <c r="AK418" s="38"/>
      <c r="AL418" s="30"/>
    </row>
    <row r="419" spans="1:38" ht="15">
      <c r="A419" s="58">
        <v>11</v>
      </c>
      <c r="B419" s="1">
        <v>11</v>
      </c>
      <c r="C419" s="58" t="s">
        <v>313</v>
      </c>
      <c r="D419" s="29" t="s">
        <v>33</v>
      </c>
      <c r="E419" s="29">
        <v>80</v>
      </c>
      <c r="F419" s="27"/>
      <c r="G419" s="27">
        <v>112</v>
      </c>
      <c r="H419" s="27"/>
      <c r="I419" s="27">
        <v>123</v>
      </c>
      <c r="J419" s="27">
        <v>168</v>
      </c>
      <c r="K419" s="32">
        <f t="shared" si="48"/>
        <v>483</v>
      </c>
      <c r="L419" s="32" t="s">
        <v>1286</v>
      </c>
      <c r="M419" s="32"/>
      <c r="N419" s="32">
        <f t="shared" si="49"/>
        <v>482.95870000000002</v>
      </c>
      <c r="O419" s="32">
        <f t="shared" si="50"/>
        <v>4</v>
      </c>
      <c r="P419" s="32">
        <f t="shared" ca="1" si="51"/>
        <v>0</v>
      </c>
      <c r="Q419" s="33" t="s">
        <v>169</v>
      </c>
      <c r="R419" s="55">
        <f t="shared" si="52"/>
        <v>0</v>
      </c>
      <c r="S419" s="34">
        <f t="shared" si="53"/>
        <v>483.14020000000005</v>
      </c>
      <c r="T419" s="27">
        <v>168</v>
      </c>
      <c r="U419" s="27">
        <v>123</v>
      </c>
      <c r="V419" s="27">
        <v>112</v>
      </c>
      <c r="W419" s="29">
        <v>80</v>
      </c>
      <c r="X419" s="27"/>
      <c r="Y419" s="27"/>
      <c r="AA419" s="35">
        <v>0</v>
      </c>
      <c r="AB419" s="35">
        <v>0</v>
      </c>
      <c r="AC419" s="35">
        <v>0</v>
      </c>
      <c r="AD419" s="35">
        <v>0</v>
      </c>
      <c r="AE419" s="36">
        <v>3</v>
      </c>
      <c r="AF419" s="37">
        <v>315.09460000000001</v>
      </c>
      <c r="AG419" s="38">
        <v>123</v>
      </c>
      <c r="AH419" s="32">
        <v>438</v>
      </c>
      <c r="AI419" s="38"/>
      <c r="AJ419" s="38"/>
      <c r="AK419" s="38"/>
      <c r="AL419" s="30"/>
    </row>
    <row r="420" spans="1:38" ht="15">
      <c r="A420" s="58">
        <v>12</v>
      </c>
      <c r="B420" s="1">
        <v>12</v>
      </c>
      <c r="C420" s="58" t="s">
        <v>298</v>
      </c>
      <c r="D420" s="29" t="s">
        <v>47</v>
      </c>
      <c r="E420" s="29"/>
      <c r="F420" s="27">
        <v>90</v>
      </c>
      <c r="G420" s="27">
        <v>116</v>
      </c>
      <c r="H420" s="27">
        <v>90</v>
      </c>
      <c r="I420" s="27"/>
      <c r="J420" s="27">
        <v>176</v>
      </c>
      <c r="K420" s="32">
        <f t="shared" si="48"/>
        <v>472</v>
      </c>
      <c r="L420" s="32" t="s">
        <v>1286</v>
      </c>
      <c r="M420" s="32"/>
      <c r="N420" s="32">
        <f t="shared" si="49"/>
        <v>471.95859999999999</v>
      </c>
      <c r="O420" s="32">
        <f t="shared" si="50"/>
        <v>4</v>
      </c>
      <c r="P420" s="32">
        <f t="shared" ca="1" si="51"/>
        <v>0</v>
      </c>
      <c r="Q420" s="33" t="s">
        <v>169</v>
      </c>
      <c r="R420" s="34">
        <f t="shared" si="52"/>
        <v>0</v>
      </c>
      <c r="S420" s="34">
        <f t="shared" si="53"/>
        <v>472.14718999999997</v>
      </c>
      <c r="T420" s="27">
        <v>176</v>
      </c>
      <c r="U420" s="27">
        <v>116</v>
      </c>
      <c r="V420" s="27">
        <v>90</v>
      </c>
      <c r="W420" s="27">
        <v>90</v>
      </c>
      <c r="X420" s="29"/>
      <c r="Y420" s="27"/>
      <c r="AA420" s="35">
        <v>0</v>
      </c>
      <c r="AB420" s="35">
        <v>0</v>
      </c>
      <c r="AC420" s="35">
        <v>0</v>
      </c>
      <c r="AD420" s="35">
        <v>0</v>
      </c>
      <c r="AE420" s="36">
        <v>3</v>
      </c>
      <c r="AF420" s="37">
        <v>296.08510000000001</v>
      </c>
      <c r="AG420" s="38">
        <v>116</v>
      </c>
      <c r="AH420" s="32">
        <v>412</v>
      </c>
      <c r="AI420" s="38"/>
      <c r="AJ420" s="38"/>
      <c r="AK420" s="38"/>
      <c r="AL420" s="30"/>
    </row>
    <row r="421" spans="1:38" ht="15">
      <c r="A421" s="58">
        <v>13</v>
      </c>
      <c r="B421" s="1">
        <v>13</v>
      </c>
      <c r="C421" s="58" t="s">
        <v>335</v>
      </c>
      <c r="D421" s="29" t="s">
        <v>81</v>
      </c>
      <c r="E421" s="29"/>
      <c r="F421" s="27">
        <v>104</v>
      </c>
      <c r="G421" s="27"/>
      <c r="H421" s="27">
        <v>80</v>
      </c>
      <c r="I421" s="27">
        <v>119</v>
      </c>
      <c r="J421" s="27">
        <v>155</v>
      </c>
      <c r="K421" s="32">
        <f t="shared" si="48"/>
        <v>458</v>
      </c>
      <c r="L421" s="32" t="s">
        <v>1286</v>
      </c>
      <c r="M421" s="32"/>
      <c r="N421" s="32">
        <f t="shared" si="49"/>
        <v>457.95850000000002</v>
      </c>
      <c r="O421" s="32">
        <f t="shared" si="50"/>
        <v>4</v>
      </c>
      <c r="P421" s="32">
        <f t="shared" ca="1" si="51"/>
        <v>0</v>
      </c>
      <c r="Q421" s="33" t="s">
        <v>169</v>
      </c>
      <c r="R421" s="34">
        <f t="shared" si="52"/>
        <v>0</v>
      </c>
      <c r="S421" s="34">
        <f t="shared" si="53"/>
        <v>458.12652000000003</v>
      </c>
      <c r="T421" s="27">
        <v>155</v>
      </c>
      <c r="U421" s="27">
        <v>119</v>
      </c>
      <c r="V421" s="27">
        <v>104</v>
      </c>
      <c r="W421" s="27">
        <v>80</v>
      </c>
      <c r="X421" s="29"/>
      <c r="Y421" s="27"/>
      <c r="AA421" s="35">
        <v>0</v>
      </c>
      <c r="AB421" s="35">
        <v>0</v>
      </c>
      <c r="AC421" s="35">
        <v>0</v>
      </c>
      <c r="AD421" s="35">
        <v>0</v>
      </c>
      <c r="AE421" s="36">
        <v>3</v>
      </c>
      <c r="AF421" s="37">
        <v>303.08950000000004</v>
      </c>
      <c r="AG421" s="38">
        <v>119</v>
      </c>
      <c r="AH421" s="32">
        <v>422</v>
      </c>
      <c r="AI421" s="38"/>
      <c r="AJ421" s="38"/>
      <c r="AK421" s="38"/>
      <c r="AL421" s="30"/>
    </row>
    <row r="422" spans="1:38" ht="15">
      <c r="A422" s="58">
        <v>14</v>
      </c>
      <c r="B422" s="1">
        <v>14</v>
      </c>
      <c r="C422" s="58" t="s">
        <v>691</v>
      </c>
      <c r="D422" s="29" t="s">
        <v>40</v>
      </c>
      <c r="E422" s="29">
        <v>159</v>
      </c>
      <c r="F422" s="27">
        <v>161</v>
      </c>
      <c r="G422" s="27"/>
      <c r="H422" s="27">
        <v>121</v>
      </c>
      <c r="I422" s="27"/>
      <c r="J422" s="27"/>
      <c r="K422" s="32">
        <f t="shared" si="48"/>
        <v>441</v>
      </c>
      <c r="L422" s="32" t="s">
        <v>1286</v>
      </c>
      <c r="M422" s="32"/>
      <c r="N422" s="32">
        <f t="shared" si="49"/>
        <v>440.95839999999998</v>
      </c>
      <c r="O422" s="32">
        <f t="shared" si="50"/>
        <v>3</v>
      </c>
      <c r="P422" s="32">
        <f t="shared" ca="1" si="51"/>
        <v>0</v>
      </c>
      <c r="Q422" s="33" t="s">
        <v>169</v>
      </c>
      <c r="R422" s="55">
        <f t="shared" si="52"/>
        <v>0</v>
      </c>
      <c r="S422" s="34">
        <f t="shared" si="53"/>
        <v>441.13650999999999</v>
      </c>
      <c r="T422" s="27">
        <v>161</v>
      </c>
      <c r="U422" s="29">
        <v>159</v>
      </c>
      <c r="V422" s="27">
        <v>121</v>
      </c>
      <c r="W422" s="27"/>
      <c r="X422" s="27"/>
      <c r="Y422" s="27"/>
      <c r="AA422" s="35">
        <v>0</v>
      </c>
      <c r="AB422" s="35">
        <v>0</v>
      </c>
      <c r="AC422" s="35">
        <v>0</v>
      </c>
      <c r="AD422" s="35">
        <v>0</v>
      </c>
      <c r="AE422" s="36">
        <v>3</v>
      </c>
      <c r="AF422" s="37">
        <v>441.13821000000002</v>
      </c>
      <c r="AG422" s="38">
        <v>161</v>
      </c>
      <c r="AH422" s="32">
        <v>602</v>
      </c>
      <c r="AI422" s="38"/>
      <c r="AJ422" s="38"/>
      <c r="AK422" s="38"/>
      <c r="AL422" s="30"/>
    </row>
    <row r="423" spans="1:38" ht="15">
      <c r="A423" s="58">
        <v>15</v>
      </c>
      <c r="B423" s="1" t="s">
        <v>223</v>
      </c>
      <c r="C423" s="58" t="s">
        <v>353</v>
      </c>
      <c r="D423" s="29" t="s">
        <v>90</v>
      </c>
      <c r="E423" s="29"/>
      <c r="F423" s="27">
        <v>65</v>
      </c>
      <c r="G423" s="27">
        <v>100</v>
      </c>
      <c r="H423" s="27">
        <v>65</v>
      </c>
      <c r="I423" s="27">
        <v>107</v>
      </c>
      <c r="J423" s="27">
        <v>148</v>
      </c>
      <c r="K423" s="32">
        <f t="shared" si="48"/>
        <v>420</v>
      </c>
      <c r="L423" s="32" t="s">
        <v>1287</v>
      </c>
      <c r="M423" s="32"/>
      <c r="N423" s="32">
        <f t="shared" si="49"/>
        <v>419.95830000000001</v>
      </c>
      <c r="O423" s="32">
        <f t="shared" si="50"/>
        <v>5</v>
      </c>
      <c r="P423" s="32">
        <f t="shared" ca="1" si="51"/>
        <v>0</v>
      </c>
      <c r="Q423" s="33" t="s">
        <v>169</v>
      </c>
      <c r="R423" s="34">
        <f t="shared" si="52"/>
        <v>0</v>
      </c>
      <c r="S423" s="34">
        <f t="shared" si="53"/>
        <v>420.11807149999999</v>
      </c>
      <c r="T423" s="27">
        <v>148</v>
      </c>
      <c r="U423" s="27">
        <v>107</v>
      </c>
      <c r="V423" s="27">
        <v>100</v>
      </c>
      <c r="W423" s="27">
        <v>65</v>
      </c>
      <c r="X423" s="27">
        <v>65</v>
      </c>
      <c r="Y423" s="29"/>
      <c r="AA423" s="35">
        <v>0</v>
      </c>
      <c r="AB423" s="35">
        <v>0</v>
      </c>
      <c r="AC423" s="35">
        <v>0</v>
      </c>
      <c r="AD423" s="35">
        <v>0</v>
      </c>
      <c r="AE423" s="36">
        <v>4</v>
      </c>
      <c r="AF423" s="37">
        <v>337.07761500000004</v>
      </c>
      <c r="AG423" s="38">
        <v>107</v>
      </c>
      <c r="AH423" s="32">
        <v>0</v>
      </c>
      <c r="AI423" s="38"/>
      <c r="AJ423" s="38"/>
      <c r="AK423" s="38"/>
      <c r="AL423" s="30"/>
    </row>
    <row r="424" spans="1:38" ht="15">
      <c r="A424" s="58">
        <v>16</v>
      </c>
      <c r="B424" s="1">
        <v>15</v>
      </c>
      <c r="C424" s="58" t="s">
        <v>346</v>
      </c>
      <c r="D424" s="29" t="s">
        <v>36</v>
      </c>
      <c r="E424" s="29">
        <v>66</v>
      </c>
      <c r="F424" s="27">
        <v>75</v>
      </c>
      <c r="G424" s="27"/>
      <c r="H424" s="27">
        <v>59</v>
      </c>
      <c r="I424" s="27">
        <v>113</v>
      </c>
      <c r="J424" s="27">
        <v>151</v>
      </c>
      <c r="K424" s="32">
        <f t="shared" si="48"/>
        <v>405</v>
      </c>
      <c r="L424" s="32" t="s">
        <v>1286</v>
      </c>
      <c r="M424" s="32"/>
      <c r="N424" s="32">
        <f t="shared" si="49"/>
        <v>404.95819999999998</v>
      </c>
      <c r="O424" s="32">
        <f t="shared" si="50"/>
        <v>5</v>
      </c>
      <c r="P424" s="32">
        <f t="shared" ca="1" si="51"/>
        <v>0</v>
      </c>
      <c r="Q424" s="33" t="s">
        <v>169</v>
      </c>
      <c r="R424" s="55">
        <f t="shared" si="52"/>
        <v>0</v>
      </c>
      <c r="S424" s="34">
        <f t="shared" si="53"/>
        <v>405.1213219</v>
      </c>
      <c r="T424" s="27">
        <v>151</v>
      </c>
      <c r="U424" s="27">
        <v>113</v>
      </c>
      <c r="V424" s="27">
        <v>75</v>
      </c>
      <c r="W424" s="29">
        <v>66</v>
      </c>
      <c r="X424" s="27">
        <v>59</v>
      </c>
      <c r="Y424" s="27"/>
      <c r="AA424" s="35">
        <v>0</v>
      </c>
      <c r="AB424" s="35">
        <v>0</v>
      </c>
      <c r="AC424" s="35">
        <v>0</v>
      </c>
      <c r="AD424" s="35">
        <v>0</v>
      </c>
      <c r="AE424" s="36">
        <v>4</v>
      </c>
      <c r="AF424" s="37">
        <v>313.08071899999999</v>
      </c>
      <c r="AG424" s="38">
        <v>113</v>
      </c>
      <c r="AH424" s="32">
        <v>367</v>
      </c>
      <c r="AI424" s="38"/>
      <c r="AJ424" s="38"/>
      <c r="AK424" s="38"/>
      <c r="AL424" s="30"/>
    </row>
    <row r="425" spans="1:38" ht="15">
      <c r="A425" s="58">
        <v>17</v>
      </c>
      <c r="B425" s="1">
        <v>16</v>
      </c>
      <c r="C425" s="58" t="s">
        <v>692</v>
      </c>
      <c r="D425" s="29" t="s">
        <v>217</v>
      </c>
      <c r="E425" s="29">
        <v>61</v>
      </c>
      <c r="F425" s="27">
        <v>69</v>
      </c>
      <c r="G425" s="27">
        <v>91</v>
      </c>
      <c r="H425" s="27">
        <v>53</v>
      </c>
      <c r="I425" s="27">
        <v>103</v>
      </c>
      <c r="J425" s="27"/>
      <c r="K425" s="32">
        <f t="shared" si="48"/>
        <v>324</v>
      </c>
      <c r="L425" s="32" t="s">
        <v>1286</v>
      </c>
      <c r="M425" s="32"/>
      <c r="N425" s="32">
        <f t="shared" si="49"/>
        <v>323.9581</v>
      </c>
      <c r="O425" s="32">
        <f t="shared" si="50"/>
        <v>5</v>
      </c>
      <c r="P425" s="32">
        <f t="shared" ca="1" si="51"/>
        <v>0</v>
      </c>
      <c r="Q425" s="33" t="s">
        <v>169</v>
      </c>
      <c r="R425" s="55">
        <f t="shared" si="52"/>
        <v>0</v>
      </c>
      <c r="S425" s="34">
        <f t="shared" si="53"/>
        <v>324.07095630000003</v>
      </c>
      <c r="T425" s="27">
        <v>103</v>
      </c>
      <c r="U425" s="27">
        <v>91</v>
      </c>
      <c r="V425" s="27">
        <v>69</v>
      </c>
      <c r="W425" s="29">
        <v>61</v>
      </c>
      <c r="X425" s="27">
        <v>53</v>
      </c>
      <c r="Y425" s="27"/>
      <c r="AA425" s="35">
        <v>0</v>
      </c>
      <c r="AB425" s="35">
        <v>0</v>
      </c>
      <c r="AC425" s="35">
        <v>0</v>
      </c>
      <c r="AD425" s="35">
        <v>0</v>
      </c>
      <c r="AE425" s="36">
        <v>5</v>
      </c>
      <c r="AF425" s="37">
        <v>324.07265630000001</v>
      </c>
      <c r="AG425" s="38">
        <v>103</v>
      </c>
      <c r="AH425" s="32">
        <v>366</v>
      </c>
      <c r="AI425" s="38"/>
      <c r="AJ425" s="38"/>
      <c r="AK425" s="38"/>
      <c r="AL425" s="30"/>
    </row>
    <row r="426" spans="1:38" ht="15">
      <c r="A426" s="58">
        <v>18</v>
      </c>
      <c r="B426" s="1">
        <v>17</v>
      </c>
      <c r="C426" s="58" t="s">
        <v>693</v>
      </c>
      <c r="D426" s="29" t="s">
        <v>77</v>
      </c>
      <c r="E426" s="29"/>
      <c r="F426" s="27"/>
      <c r="G426" s="27">
        <v>118</v>
      </c>
      <c r="H426" s="27">
        <v>74</v>
      </c>
      <c r="I426" s="27">
        <v>130</v>
      </c>
      <c r="J426" s="27"/>
      <c r="K426" s="32">
        <f t="shared" si="48"/>
        <v>322</v>
      </c>
      <c r="L426" s="32" t="s">
        <v>1286</v>
      </c>
      <c r="M426" s="32"/>
      <c r="N426" s="32">
        <f t="shared" si="49"/>
        <v>321.95800000000003</v>
      </c>
      <c r="O426" s="32">
        <f t="shared" si="50"/>
        <v>3</v>
      </c>
      <c r="P426" s="32">
        <f t="shared" ca="1" si="51"/>
        <v>0</v>
      </c>
      <c r="Q426" s="33" t="s">
        <v>169</v>
      </c>
      <c r="R426" s="34">
        <f t="shared" si="52"/>
        <v>0</v>
      </c>
      <c r="S426" s="34">
        <f t="shared" si="53"/>
        <v>322.10054000000002</v>
      </c>
      <c r="T426" s="27">
        <v>130</v>
      </c>
      <c r="U426" s="27">
        <v>118</v>
      </c>
      <c r="V426" s="27">
        <v>74</v>
      </c>
      <c r="W426" s="29"/>
      <c r="X426" s="27"/>
      <c r="Y426" s="27"/>
      <c r="AA426" s="35">
        <v>0</v>
      </c>
      <c r="AB426" s="35">
        <v>0</v>
      </c>
      <c r="AC426" s="35">
        <v>0</v>
      </c>
      <c r="AD426" s="35">
        <v>0</v>
      </c>
      <c r="AE426" s="36">
        <v>3</v>
      </c>
      <c r="AF426" s="37">
        <v>322.10223999999999</v>
      </c>
      <c r="AG426" s="38">
        <v>130</v>
      </c>
      <c r="AH426" s="32">
        <v>452</v>
      </c>
      <c r="AI426" s="38"/>
      <c r="AJ426" s="38"/>
      <c r="AK426" s="38"/>
      <c r="AL426" s="30"/>
    </row>
    <row r="427" spans="1:38" ht="15">
      <c r="A427" s="58">
        <v>19</v>
      </c>
      <c r="B427" s="1">
        <v>18</v>
      </c>
      <c r="C427" s="58" t="s">
        <v>694</v>
      </c>
      <c r="D427" s="29" t="s">
        <v>217</v>
      </c>
      <c r="E427" s="29"/>
      <c r="F427" s="27">
        <v>85</v>
      </c>
      <c r="G427" s="27">
        <v>117</v>
      </c>
      <c r="H427" s="27"/>
      <c r="I427" s="27">
        <v>108</v>
      </c>
      <c r="J427" s="27"/>
      <c r="K427" s="32">
        <f t="shared" si="48"/>
        <v>310</v>
      </c>
      <c r="L427" s="32" t="s">
        <v>1286</v>
      </c>
      <c r="M427" s="32"/>
      <c r="N427" s="32">
        <f t="shared" si="49"/>
        <v>309.9579</v>
      </c>
      <c r="O427" s="32">
        <f t="shared" si="50"/>
        <v>3</v>
      </c>
      <c r="P427" s="32">
        <f t="shared" ca="1" si="51"/>
        <v>0</v>
      </c>
      <c r="Q427" s="33" t="s">
        <v>169</v>
      </c>
      <c r="R427" s="34">
        <f t="shared" si="52"/>
        <v>0</v>
      </c>
      <c r="S427" s="34">
        <f t="shared" si="53"/>
        <v>310.08655000000005</v>
      </c>
      <c r="T427" s="27">
        <v>117</v>
      </c>
      <c r="U427" s="27">
        <v>108</v>
      </c>
      <c r="V427" s="27">
        <v>85</v>
      </c>
      <c r="W427" s="29"/>
      <c r="X427" s="27"/>
      <c r="Y427" s="27"/>
      <c r="AA427" s="35">
        <v>0</v>
      </c>
      <c r="AB427" s="35">
        <v>0</v>
      </c>
      <c r="AC427" s="35">
        <v>0</v>
      </c>
      <c r="AD427" s="35">
        <v>0</v>
      </c>
      <c r="AE427" s="36">
        <v>3</v>
      </c>
      <c r="AF427" s="37">
        <v>310.08805000000007</v>
      </c>
      <c r="AG427" s="38">
        <v>117</v>
      </c>
      <c r="AH427" s="32">
        <v>427</v>
      </c>
      <c r="AI427" s="38"/>
      <c r="AJ427" s="38"/>
      <c r="AK427" s="38"/>
      <c r="AL427" s="30"/>
    </row>
    <row r="428" spans="1:38" ht="15">
      <c r="A428" s="58">
        <v>20</v>
      </c>
      <c r="B428" s="1">
        <v>19</v>
      </c>
      <c r="C428" s="58" t="s">
        <v>324</v>
      </c>
      <c r="D428" s="29" t="s">
        <v>33</v>
      </c>
      <c r="E428" s="29">
        <v>86</v>
      </c>
      <c r="F428" s="27"/>
      <c r="G428" s="27"/>
      <c r="H428" s="27"/>
      <c r="I428" s="27"/>
      <c r="J428" s="27">
        <v>160</v>
      </c>
      <c r="K428" s="32">
        <f t="shared" si="48"/>
        <v>246</v>
      </c>
      <c r="L428" s="32" t="s">
        <v>1286</v>
      </c>
      <c r="M428" s="32"/>
      <c r="N428" s="32">
        <f t="shared" si="49"/>
        <v>245.95779999999999</v>
      </c>
      <c r="O428" s="32">
        <f t="shared" si="50"/>
        <v>2</v>
      </c>
      <c r="P428" s="32">
        <f t="shared" ca="1" si="51"/>
        <v>0</v>
      </c>
      <c r="Q428" s="33" t="s">
        <v>169</v>
      </c>
      <c r="R428" s="55">
        <f t="shared" si="52"/>
        <v>0</v>
      </c>
      <c r="S428" s="34">
        <f t="shared" si="53"/>
        <v>246.12639999999999</v>
      </c>
      <c r="T428" s="27">
        <v>160</v>
      </c>
      <c r="U428" s="29">
        <v>86</v>
      </c>
      <c r="V428" s="27"/>
      <c r="W428" s="27"/>
      <c r="X428" s="27"/>
      <c r="Y428" s="27"/>
      <c r="AA428" s="35">
        <v>0</v>
      </c>
      <c r="AB428" s="35">
        <v>0</v>
      </c>
      <c r="AC428" s="35">
        <v>0</v>
      </c>
      <c r="AD428" s="35">
        <v>0</v>
      </c>
      <c r="AE428" s="36">
        <v>1</v>
      </c>
      <c r="AF428" s="37">
        <v>86.044399999999996</v>
      </c>
      <c r="AG428" s="38">
        <v>86</v>
      </c>
      <c r="AH428" s="32">
        <v>172</v>
      </c>
      <c r="AI428" s="38"/>
      <c r="AJ428" s="38"/>
      <c r="AK428" s="38"/>
      <c r="AL428" s="30"/>
    </row>
    <row r="429" spans="1:38" ht="15">
      <c r="A429" s="58">
        <v>21</v>
      </c>
      <c r="B429" s="1" t="s">
        <v>223</v>
      </c>
      <c r="C429" s="58" t="s">
        <v>695</v>
      </c>
      <c r="D429" s="29" t="s">
        <v>90</v>
      </c>
      <c r="E429" s="29">
        <v>60</v>
      </c>
      <c r="F429" s="27"/>
      <c r="G429" s="27"/>
      <c r="H429" s="27">
        <v>56</v>
      </c>
      <c r="I429" s="27">
        <v>100</v>
      </c>
      <c r="J429" s="27"/>
      <c r="K429" s="32">
        <f t="shared" si="48"/>
        <v>216</v>
      </c>
      <c r="L429" s="32" t="s">
        <v>1287</v>
      </c>
      <c r="M429" s="32"/>
      <c r="N429" s="32">
        <f t="shared" si="49"/>
        <v>215.95769999999999</v>
      </c>
      <c r="O429" s="32">
        <f t="shared" si="50"/>
        <v>3</v>
      </c>
      <c r="P429" s="32">
        <f t="shared" ca="1" si="51"/>
        <v>0</v>
      </c>
      <c r="Q429" s="33" t="s">
        <v>169</v>
      </c>
      <c r="R429" s="55">
        <f t="shared" si="52"/>
        <v>0</v>
      </c>
      <c r="S429" s="34">
        <f t="shared" si="53"/>
        <v>216.06425999999999</v>
      </c>
      <c r="T429" s="27">
        <v>100</v>
      </c>
      <c r="U429" s="29">
        <v>60</v>
      </c>
      <c r="V429" s="27">
        <v>56</v>
      </c>
      <c r="W429" s="27"/>
      <c r="X429" s="27"/>
      <c r="Y429" s="27"/>
      <c r="AA429" s="35">
        <v>0</v>
      </c>
      <c r="AB429" s="35">
        <v>0</v>
      </c>
      <c r="AC429" s="35">
        <v>0</v>
      </c>
      <c r="AD429" s="35">
        <v>0</v>
      </c>
      <c r="AE429" s="36">
        <v>3</v>
      </c>
      <c r="AF429" s="37">
        <v>216.06566000000001</v>
      </c>
      <c r="AG429" s="38">
        <v>100</v>
      </c>
      <c r="AH429" s="32">
        <v>0</v>
      </c>
      <c r="AI429" s="38"/>
      <c r="AJ429" s="38"/>
      <c r="AK429" s="38"/>
      <c r="AL429" s="30"/>
    </row>
    <row r="430" spans="1:38" ht="15">
      <c r="A430" s="58">
        <v>22</v>
      </c>
      <c r="B430" s="1">
        <v>20</v>
      </c>
      <c r="C430" s="58" t="s">
        <v>696</v>
      </c>
      <c r="D430" s="29" t="s">
        <v>19</v>
      </c>
      <c r="E430" s="29"/>
      <c r="F430" s="27"/>
      <c r="G430" s="27">
        <v>128</v>
      </c>
      <c r="H430" s="27">
        <v>85</v>
      </c>
      <c r="I430" s="27"/>
      <c r="J430" s="27"/>
      <c r="K430" s="32">
        <f t="shared" si="48"/>
        <v>213</v>
      </c>
      <c r="L430" s="32" t="s">
        <v>1286</v>
      </c>
      <c r="M430" s="32"/>
      <c r="N430" s="32">
        <f t="shared" si="49"/>
        <v>212.95760000000001</v>
      </c>
      <c r="O430" s="32">
        <f t="shared" si="50"/>
        <v>2</v>
      </c>
      <c r="P430" s="32">
        <f t="shared" ca="1" si="51"/>
        <v>0</v>
      </c>
      <c r="Q430" s="33" t="s">
        <v>169</v>
      </c>
      <c r="R430" s="34">
        <f t="shared" si="52"/>
        <v>0</v>
      </c>
      <c r="S430" s="34">
        <f t="shared" si="53"/>
        <v>213.0941</v>
      </c>
      <c r="T430" s="27">
        <v>128</v>
      </c>
      <c r="U430" s="27">
        <v>85</v>
      </c>
      <c r="V430" s="29"/>
      <c r="W430" s="27"/>
      <c r="X430" s="27"/>
      <c r="Y430" s="27"/>
      <c r="AA430" s="35">
        <v>0</v>
      </c>
      <c r="AB430" s="35">
        <v>0</v>
      </c>
      <c r="AC430" s="35">
        <v>0</v>
      </c>
      <c r="AD430" s="35">
        <v>0</v>
      </c>
      <c r="AE430" s="36">
        <v>2</v>
      </c>
      <c r="AF430" s="37">
        <v>213.09549999999999</v>
      </c>
      <c r="AG430" s="38">
        <v>128</v>
      </c>
      <c r="AH430" s="32">
        <v>341</v>
      </c>
      <c r="AI430" s="38"/>
      <c r="AJ430" s="38"/>
      <c r="AK430" s="38"/>
      <c r="AL430" s="30"/>
    </row>
    <row r="431" spans="1:38" ht="15">
      <c r="A431" s="58">
        <v>23</v>
      </c>
      <c r="B431" s="1">
        <v>21</v>
      </c>
      <c r="C431" s="58" t="s">
        <v>697</v>
      </c>
      <c r="D431" s="29" t="s">
        <v>74</v>
      </c>
      <c r="E431" s="29"/>
      <c r="F431" s="27">
        <v>145</v>
      </c>
      <c r="G431" s="27"/>
      <c r="H431" s="27"/>
      <c r="I431" s="27"/>
      <c r="J431" s="27"/>
      <c r="K431" s="32">
        <f t="shared" si="48"/>
        <v>145</v>
      </c>
      <c r="L431" s="32" t="s">
        <v>1286</v>
      </c>
      <c r="M431" s="32"/>
      <c r="N431" s="32">
        <f t="shared" si="49"/>
        <v>144.95750000000001</v>
      </c>
      <c r="O431" s="32">
        <f t="shared" si="50"/>
        <v>1</v>
      </c>
      <c r="P431" s="32">
        <f t="shared" ca="1" si="51"/>
        <v>0</v>
      </c>
      <c r="Q431" s="33" t="s">
        <v>169</v>
      </c>
      <c r="R431" s="34">
        <f t="shared" si="52"/>
        <v>0</v>
      </c>
      <c r="S431" s="34">
        <f t="shared" si="53"/>
        <v>145.10250000000002</v>
      </c>
      <c r="T431" s="27">
        <v>145</v>
      </c>
      <c r="U431" s="29"/>
      <c r="V431" s="27"/>
      <c r="W431" s="27"/>
      <c r="X431" s="27"/>
      <c r="Y431" s="27"/>
      <c r="AA431" s="35">
        <v>0</v>
      </c>
      <c r="AB431" s="35">
        <v>0</v>
      </c>
      <c r="AC431" s="35">
        <v>0</v>
      </c>
      <c r="AD431" s="35">
        <v>0</v>
      </c>
      <c r="AE431" s="36">
        <v>1</v>
      </c>
      <c r="AF431" s="37">
        <v>145.10390000000001</v>
      </c>
      <c r="AG431" s="38">
        <v>145</v>
      </c>
      <c r="AH431" s="32">
        <v>290</v>
      </c>
      <c r="AI431" s="38"/>
      <c r="AJ431" s="38"/>
      <c r="AK431" s="38"/>
      <c r="AL431" s="30"/>
    </row>
    <row r="432" spans="1:38" ht="15">
      <c r="A432" s="58">
        <v>24</v>
      </c>
      <c r="B432" s="1">
        <v>22</v>
      </c>
      <c r="C432" s="58" t="s">
        <v>698</v>
      </c>
      <c r="D432" s="29" t="s">
        <v>122</v>
      </c>
      <c r="E432" s="29"/>
      <c r="F432" s="27"/>
      <c r="G432" s="27"/>
      <c r="H432" s="27">
        <v>138</v>
      </c>
      <c r="I432" s="27"/>
      <c r="J432" s="27"/>
      <c r="K432" s="32">
        <f t="shared" si="48"/>
        <v>138</v>
      </c>
      <c r="L432" s="32" t="s">
        <v>1286</v>
      </c>
      <c r="M432" s="32"/>
      <c r="N432" s="32">
        <f t="shared" si="49"/>
        <v>137.95740000000001</v>
      </c>
      <c r="O432" s="32">
        <f t="shared" si="50"/>
        <v>1</v>
      </c>
      <c r="P432" s="32">
        <f t="shared" ca="1" si="51"/>
        <v>0</v>
      </c>
      <c r="Q432" s="33" t="s">
        <v>169</v>
      </c>
      <c r="R432" s="34">
        <f t="shared" si="52"/>
        <v>0</v>
      </c>
      <c r="S432" s="34">
        <f t="shared" si="53"/>
        <v>138.09540000000001</v>
      </c>
      <c r="T432" s="27">
        <v>138</v>
      </c>
      <c r="U432" s="29"/>
      <c r="V432" s="27"/>
      <c r="W432" s="27"/>
      <c r="X432" s="27"/>
      <c r="Y432" s="27"/>
      <c r="AA432" s="35">
        <v>0</v>
      </c>
      <c r="AB432" s="35">
        <v>0</v>
      </c>
      <c r="AC432" s="35">
        <v>0</v>
      </c>
      <c r="AD432" s="35">
        <v>0</v>
      </c>
      <c r="AE432" s="36">
        <v>1</v>
      </c>
      <c r="AF432" s="37">
        <v>138.0968</v>
      </c>
      <c r="AG432" s="38">
        <v>138</v>
      </c>
      <c r="AH432" s="32">
        <v>276</v>
      </c>
      <c r="AI432" s="38"/>
      <c r="AJ432" s="38"/>
      <c r="AK432" s="38"/>
      <c r="AL432" s="30"/>
    </row>
    <row r="433" spans="1:38" ht="15">
      <c r="A433" s="58">
        <v>25</v>
      </c>
      <c r="B433" s="1">
        <v>23</v>
      </c>
      <c r="C433" s="58" t="s">
        <v>699</v>
      </c>
      <c r="D433" s="29" t="s">
        <v>40</v>
      </c>
      <c r="E433" s="29">
        <v>57</v>
      </c>
      <c r="F433" s="27">
        <v>70</v>
      </c>
      <c r="G433" s="27"/>
      <c r="H433" s="27"/>
      <c r="I433" s="27"/>
      <c r="J433" s="27"/>
      <c r="K433" s="32">
        <f t="shared" si="48"/>
        <v>127</v>
      </c>
      <c r="L433" s="32" t="s">
        <v>1286</v>
      </c>
      <c r="M433" s="32"/>
      <c r="N433" s="32">
        <f t="shared" si="49"/>
        <v>126.9573</v>
      </c>
      <c r="O433" s="32">
        <f t="shared" si="50"/>
        <v>2</v>
      </c>
      <c r="P433" s="32">
        <f t="shared" ca="1" si="51"/>
        <v>0</v>
      </c>
      <c r="Q433" s="33" t="s">
        <v>169</v>
      </c>
      <c r="R433" s="55">
        <f t="shared" si="52"/>
        <v>0</v>
      </c>
      <c r="S433" s="34">
        <f t="shared" si="53"/>
        <v>127.033</v>
      </c>
      <c r="T433" s="27">
        <v>70</v>
      </c>
      <c r="U433" s="29">
        <v>57</v>
      </c>
      <c r="V433" s="27"/>
      <c r="W433" s="27"/>
      <c r="X433" s="27"/>
      <c r="Y433" s="27"/>
      <c r="AA433" s="35">
        <v>0</v>
      </c>
      <c r="AB433" s="35">
        <v>0</v>
      </c>
      <c r="AC433" s="35">
        <v>0</v>
      </c>
      <c r="AD433" s="35">
        <v>0</v>
      </c>
      <c r="AE433" s="36">
        <v>2</v>
      </c>
      <c r="AF433" s="37">
        <v>127.03439999999999</v>
      </c>
      <c r="AG433" s="38">
        <v>70</v>
      </c>
      <c r="AH433" s="32">
        <v>197</v>
      </c>
      <c r="AI433" s="38"/>
      <c r="AJ433" s="38"/>
      <c r="AK433" s="38"/>
      <c r="AL433" s="30"/>
    </row>
    <row r="434" spans="1:38" ht="15">
      <c r="A434" s="58">
        <v>26</v>
      </c>
      <c r="B434" s="1">
        <v>24</v>
      </c>
      <c r="C434" s="58" t="s">
        <v>700</v>
      </c>
      <c r="D434" s="29" t="s">
        <v>146</v>
      </c>
      <c r="E434" s="29">
        <v>100</v>
      </c>
      <c r="F434" s="27"/>
      <c r="G434" s="27"/>
      <c r="H434" s="27"/>
      <c r="I434" s="27"/>
      <c r="J434" s="27"/>
      <c r="K434" s="32">
        <f t="shared" si="48"/>
        <v>100</v>
      </c>
      <c r="L434" s="32" t="s">
        <v>1286</v>
      </c>
      <c r="M434" s="32"/>
      <c r="N434" s="32">
        <f t="shared" si="49"/>
        <v>99.9572</v>
      </c>
      <c r="O434" s="32">
        <f t="shared" si="50"/>
        <v>1</v>
      </c>
      <c r="P434" s="32">
        <f t="shared" ca="1" si="51"/>
        <v>0</v>
      </c>
      <c r="Q434" s="33" t="s">
        <v>169</v>
      </c>
      <c r="R434" s="55">
        <f t="shared" si="52"/>
        <v>0</v>
      </c>
      <c r="S434" s="34">
        <f t="shared" si="53"/>
        <v>100.05719999999999</v>
      </c>
      <c r="T434" s="29">
        <v>100</v>
      </c>
      <c r="U434" s="27"/>
      <c r="V434" s="27"/>
      <c r="W434" s="27"/>
      <c r="X434" s="27"/>
      <c r="Y434" s="27"/>
      <c r="AA434" s="35">
        <v>0</v>
      </c>
      <c r="AB434" s="35">
        <v>0</v>
      </c>
      <c r="AC434" s="35">
        <v>0</v>
      </c>
      <c r="AD434" s="35">
        <v>0</v>
      </c>
      <c r="AE434" s="36">
        <v>1</v>
      </c>
      <c r="AF434" s="37">
        <v>100.0586</v>
      </c>
      <c r="AG434" s="38">
        <v>100</v>
      </c>
      <c r="AH434" s="32">
        <v>200</v>
      </c>
      <c r="AI434" s="38"/>
      <c r="AJ434" s="38"/>
      <c r="AK434" s="38"/>
      <c r="AL434" s="30"/>
    </row>
    <row r="435" spans="1:38" ht="15">
      <c r="A435" s="58">
        <v>27</v>
      </c>
      <c r="B435" s="1">
        <v>25</v>
      </c>
      <c r="C435" s="58" t="s">
        <v>701</v>
      </c>
      <c r="D435" s="29" t="s">
        <v>50</v>
      </c>
      <c r="E435" s="29"/>
      <c r="F435" s="27">
        <v>87</v>
      </c>
      <c r="G435" s="27"/>
      <c r="H435" s="27"/>
      <c r="I435" s="27"/>
      <c r="J435" s="27"/>
      <c r="K435" s="32">
        <f t="shared" si="48"/>
        <v>87</v>
      </c>
      <c r="L435" s="32" t="s">
        <v>1286</v>
      </c>
      <c r="M435" s="32"/>
      <c r="N435" s="32">
        <f t="shared" si="49"/>
        <v>86.957099999999997</v>
      </c>
      <c r="O435" s="32">
        <f t="shared" si="50"/>
        <v>1</v>
      </c>
      <c r="P435" s="32">
        <f t="shared" ca="1" si="51"/>
        <v>0</v>
      </c>
      <c r="Q435" s="33" t="s">
        <v>169</v>
      </c>
      <c r="R435" s="34">
        <f t="shared" si="52"/>
        <v>0</v>
      </c>
      <c r="S435" s="34">
        <f t="shared" si="53"/>
        <v>87.0441</v>
      </c>
      <c r="T435" s="27">
        <v>87</v>
      </c>
      <c r="U435" s="29"/>
      <c r="V435" s="27"/>
      <c r="W435" s="27"/>
      <c r="X435" s="27"/>
      <c r="Y435" s="27"/>
      <c r="AA435" s="35">
        <v>0</v>
      </c>
      <c r="AB435" s="35">
        <v>0</v>
      </c>
      <c r="AC435" s="35">
        <v>0</v>
      </c>
      <c r="AD435" s="35">
        <v>0</v>
      </c>
      <c r="AE435" s="36">
        <v>1</v>
      </c>
      <c r="AF435" s="37">
        <v>87.045500000000004</v>
      </c>
      <c r="AG435" s="38">
        <v>87</v>
      </c>
      <c r="AH435" s="32">
        <v>174</v>
      </c>
      <c r="AI435" s="38"/>
      <c r="AJ435" s="38"/>
      <c r="AK435" s="38"/>
      <c r="AL435" s="30"/>
    </row>
    <row r="436" spans="1:38" ht="15">
      <c r="A436" s="58">
        <v>28</v>
      </c>
      <c r="B436" s="1">
        <v>26</v>
      </c>
      <c r="C436" s="58" t="s">
        <v>702</v>
      </c>
      <c r="D436" s="29" t="s">
        <v>81</v>
      </c>
      <c r="E436" s="29">
        <v>71</v>
      </c>
      <c r="F436" s="27"/>
      <c r="G436" s="27"/>
      <c r="H436" s="27"/>
      <c r="I436" s="27"/>
      <c r="J436" s="27"/>
      <c r="K436" s="32">
        <f t="shared" si="48"/>
        <v>71</v>
      </c>
      <c r="L436" s="32" t="s">
        <v>1286</v>
      </c>
      <c r="M436" s="32"/>
      <c r="N436" s="32">
        <f t="shared" si="49"/>
        <v>70.956999999999994</v>
      </c>
      <c r="O436" s="32">
        <f t="shared" si="50"/>
        <v>1</v>
      </c>
      <c r="P436" s="32">
        <f t="shared" ca="1" si="51"/>
        <v>0</v>
      </c>
      <c r="Q436" s="33" t="s">
        <v>169</v>
      </c>
      <c r="R436" s="55">
        <f t="shared" si="52"/>
        <v>0</v>
      </c>
      <c r="S436" s="34">
        <f t="shared" si="53"/>
        <v>71.027999999999992</v>
      </c>
      <c r="T436" s="29">
        <v>71</v>
      </c>
      <c r="U436" s="27"/>
      <c r="V436" s="27"/>
      <c r="W436" s="27"/>
      <c r="X436" s="27"/>
      <c r="Y436" s="27"/>
      <c r="AA436" s="35">
        <v>0</v>
      </c>
      <c r="AB436" s="35">
        <v>0</v>
      </c>
      <c r="AC436" s="35">
        <v>0</v>
      </c>
      <c r="AD436" s="35">
        <v>0</v>
      </c>
      <c r="AE436" s="36">
        <v>1</v>
      </c>
      <c r="AF436" s="37">
        <v>71.029299999999992</v>
      </c>
      <c r="AG436" s="38">
        <v>71</v>
      </c>
      <c r="AH436" s="32">
        <v>142</v>
      </c>
      <c r="AI436" s="38"/>
      <c r="AJ436" s="38"/>
      <c r="AK436" s="38"/>
      <c r="AL436" s="30"/>
    </row>
    <row r="437" spans="1:38" ht="5.0999999999999996" customHeight="1">
      <c r="D437" s="27"/>
      <c r="E437" s="27"/>
      <c r="F437" s="27"/>
      <c r="G437" s="27"/>
      <c r="H437" s="27"/>
      <c r="I437" s="27"/>
      <c r="J437" s="27"/>
      <c r="K437" s="32"/>
      <c r="L437" s="27"/>
      <c r="M437" s="27"/>
      <c r="N437" s="32"/>
      <c r="O437" s="27"/>
      <c r="P437" s="27"/>
      <c r="R437" s="59"/>
      <c r="S437" s="34"/>
      <c r="T437" s="27"/>
      <c r="U437" s="27"/>
      <c r="V437" s="27"/>
      <c r="W437" s="27"/>
      <c r="X437" s="27"/>
      <c r="Y437" s="27"/>
      <c r="AE437" s="60"/>
      <c r="AF437" s="60"/>
      <c r="AG437" s="26"/>
      <c r="AH437" s="26"/>
      <c r="AI437" s="38"/>
      <c r="AJ437" s="38"/>
      <c r="AK437" s="38"/>
      <c r="AL437" s="30"/>
    </row>
    <row r="438" spans="1:38">
      <c r="D438" s="27"/>
      <c r="E438" s="27"/>
      <c r="F438" s="27"/>
      <c r="G438" s="27"/>
      <c r="H438" s="27"/>
      <c r="I438" s="27"/>
      <c r="J438" s="27"/>
      <c r="K438" s="32"/>
      <c r="L438" s="27"/>
      <c r="M438" s="27"/>
      <c r="N438" s="32"/>
      <c r="O438" s="27"/>
      <c r="P438" s="27"/>
      <c r="R438" s="59"/>
      <c r="S438" s="34"/>
      <c r="T438" s="27"/>
      <c r="U438" s="27"/>
      <c r="V438" s="27"/>
      <c r="W438" s="27"/>
      <c r="X438" s="27"/>
      <c r="Y438" s="27"/>
      <c r="AE438" s="60"/>
      <c r="AF438" s="60"/>
      <c r="AG438" s="26"/>
      <c r="AH438" s="26"/>
      <c r="AI438" s="38"/>
      <c r="AJ438" s="38"/>
      <c r="AK438" s="38"/>
      <c r="AL438" s="30"/>
    </row>
    <row r="439" spans="1:38" ht="15">
      <c r="A439" s="57"/>
      <c r="B439" s="57"/>
      <c r="C439" s="57" t="s">
        <v>226</v>
      </c>
      <c r="D439" s="27"/>
      <c r="E439" s="27"/>
      <c r="F439" s="27"/>
      <c r="G439" s="27"/>
      <c r="H439" s="27"/>
      <c r="I439" s="27"/>
      <c r="J439" s="27"/>
      <c r="K439" s="32"/>
      <c r="L439" s="27"/>
      <c r="M439" s="27"/>
      <c r="N439" s="32"/>
      <c r="O439" s="27"/>
      <c r="P439" s="27"/>
      <c r="Q439" s="50" t="str">
        <f>C439</f>
        <v>M70</v>
      </c>
      <c r="R439" s="59"/>
      <c r="S439" s="34"/>
      <c r="T439" s="27"/>
      <c r="U439" s="27"/>
      <c r="V439" s="27"/>
      <c r="W439" s="27"/>
      <c r="X439" s="27"/>
      <c r="Y439" s="27"/>
      <c r="AE439" s="60"/>
      <c r="AF439" s="60"/>
      <c r="AG439" s="26"/>
      <c r="AH439" s="26"/>
      <c r="AI439" s="38">
        <v>700</v>
      </c>
      <c r="AJ439" s="38">
        <v>532</v>
      </c>
      <c r="AK439" s="38">
        <v>500</v>
      </c>
      <c r="AL439" s="30"/>
    </row>
    <row r="440" spans="1:38" ht="15">
      <c r="A440" s="58">
        <v>1</v>
      </c>
      <c r="B440" s="58">
        <v>1</v>
      </c>
      <c r="C440" s="58" t="s">
        <v>703</v>
      </c>
      <c r="D440" s="29" t="s">
        <v>40</v>
      </c>
      <c r="E440" s="29">
        <v>184</v>
      </c>
      <c r="F440" s="27">
        <v>188</v>
      </c>
      <c r="G440" s="27">
        <v>180</v>
      </c>
      <c r="H440" s="27">
        <v>148</v>
      </c>
      <c r="I440" s="27"/>
      <c r="J440" s="27"/>
      <c r="K440" s="32">
        <f t="shared" ref="K440:K454" si="54">IFERROR(LARGE(E440:J440,1),0)+IF($D$5&gt;=2,IFERROR(LARGE(E440:J440,2),0),0)+IF($D$5&gt;=3,IFERROR(LARGE(E440:J440,3),0),0)+IF($D$5&gt;=4,IFERROR(LARGE(E440:J440,4),0),0)+IF($D$5&gt;=5,IFERROR(LARGE(E440:J440,5),0),0)+IF($D$5&gt;=6,IFERROR(LARGE(E440:J440,6),0),0)</f>
        <v>700</v>
      </c>
      <c r="L440" s="32" t="s">
        <v>1286</v>
      </c>
      <c r="M440" s="32" t="s">
        <v>704</v>
      </c>
      <c r="N440" s="32">
        <f t="shared" ref="N440:N454" si="55">K440-(ROW(K440)-ROW(K$6))/10000</f>
        <v>699.95659999999998</v>
      </c>
      <c r="O440" s="32">
        <f t="shared" ref="O440:O454" si="56">COUNT(E440:J440)</f>
        <v>4</v>
      </c>
      <c r="P440" s="32">
        <f t="shared" ref="P440:P454" ca="1" si="57">IF(AND(O440=1,OFFSET(D440,0,P$3)&gt;0),"Y",0)</f>
        <v>0</v>
      </c>
      <c r="Q440" s="33" t="s">
        <v>226</v>
      </c>
      <c r="R440" s="55">
        <f t="shared" ref="R440:R454" si="58">1-(Q440=Q439)</f>
        <v>0</v>
      </c>
      <c r="S440" s="34">
        <f t="shared" ref="S440:S454" si="59">N440+T440/1000+U440/10000+V440/100000+W440/1000000+X440/10000000+Y440/100000000</f>
        <v>700.16494799999998</v>
      </c>
      <c r="T440" s="27">
        <v>188</v>
      </c>
      <c r="U440" s="29">
        <v>184</v>
      </c>
      <c r="V440" s="27">
        <v>180</v>
      </c>
      <c r="W440" s="27">
        <v>148</v>
      </c>
      <c r="X440" s="27"/>
      <c r="Y440" s="27"/>
      <c r="AA440" s="35">
        <v>0</v>
      </c>
      <c r="AB440" s="35">
        <v>0</v>
      </c>
      <c r="AC440" s="35">
        <v>0</v>
      </c>
      <c r="AD440" s="35">
        <v>0</v>
      </c>
      <c r="AE440" s="36">
        <v>4</v>
      </c>
      <c r="AF440" s="37">
        <v>700.166248</v>
      </c>
      <c r="AG440" s="38">
        <v>188</v>
      </c>
      <c r="AH440" s="32">
        <v>740</v>
      </c>
      <c r="AI440" s="38" t="s">
        <v>704</v>
      </c>
      <c r="AJ440" s="38"/>
      <c r="AK440" s="38"/>
      <c r="AL440" s="30"/>
    </row>
    <row r="441" spans="1:38" ht="15">
      <c r="A441" s="58">
        <v>2</v>
      </c>
      <c r="B441" s="58">
        <v>2</v>
      </c>
      <c r="C441" s="58" t="s">
        <v>242</v>
      </c>
      <c r="D441" s="29" t="s">
        <v>40</v>
      </c>
      <c r="E441" s="29">
        <v>138</v>
      </c>
      <c r="F441" s="27">
        <v>124</v>
      </c>
      <c r="G441" s="27">
        <v>114</v>
      </c>
      <c r="H441" s="27"/>
      <c r="I441" s="27">
        <v>156</v>
      </c>
      <c r="J441" s="27">
        <v>197</v>
      </c>
      <c r="K441" s="32">
        <f t="shared" si="54"/>
        <v>615</v>
      </c>
      <c r="L441" s="32" t="s">
        <v>1286</v>
      </c>
      <c r="M441" s="32" t="s">
        <v>705</v>
      </c>
      <c r="N441" s="32">
        <f t="shared" si="55"/>
        <v>614.95650000000001</v>
      </c>
      <c r="O441" s="32">
        <f t="shared" si="56"/>
        <v>5</v>
      </c>
      <c r="P441" s="32">
        <f t="shared" ca="1" si="57"/>
        <v>0</v>
      </c>
      <c r="Q441" s="33" t="s">
        <v>226</v>
      </c>
      <c r="R441" s="55">
        <f t="shared" si="58"/>
        <v>0</v>
      </c>
      <c r="S441" s="34">
        <f t="shared" si="59"/>
        <v>615.17061539999997</v>
      </c>
      <c r="T441" s="27">
        <v>197</v>
      </c>
      <c r="U441" s="27">
        <v>156</v>
      </c>
      <c r="V441" s="29">
        <v>138</v>
      </c>
      <c r="W441" s="27">
        <v>124</v>
      </c>
      <c r="X441" s="27">
        <v>114</v>
      </c>
      <c r="Y441" s="27"/>
      <c r="AA441" s="35">
        <v>0</v>
      </c>
      <c r="AB441" s="35">
        <v>0</v>
      </c>
      <c r="AC441" s="35">
        <v>0</v>
      </c>
      <c r="AD441" s="35">
        <v>0</v>
      </c>
      <c r="AE441" s="36">
        <v>4</v>
      </c>
      <c r="AF441" s="37">
        <v>532.12895400000002</v>
      </c>
      <c r="AG441" s="38">
        <v>156</v>
      </c>
      <c r="AH441" s="32">
        <v>574</v>
      </c>
      <c r="AI441" s="38"/>
      <c r="AJ441" s="38" t="s">
        <v>705</v>
      </c>
      <c r="AK441" s="38" t="s">
        <v>706</v>
      </c>
      <c r="AL441" s="30"/>
    </row>
    <row r="442" spans="1:38" ht="15">
      <c r="A442" s="58">
        <v>3</v>
      </c>
      <c r="B442" s="58">
        <v>3</v>
      </c>
      <c r="C442" s="58" t="s">
        <v>255</v>
      </c>
      <c r="D442" s="29" t="s">
        <v>65</v>
      </c>
      <c r="E442" s="29"/>
      <c r="F442" s="27">
        <v>115</v>
      </c>
      <c r="G442" s="27">
        <v>137</v>
      </c>
      <c r="H442" s="27">
        <v>102</v>
      </c>
      <c r="I442" s="27">
        <v>146</v>
      </c>
      <c r="J442" s="27">
        <v>193</v>
      </c>
      <c r="K442" s="32">
        <f t="shared" si="54"/>
        <v>591</v>
      </c>
      <c r="L442" s="32" t="s">
        <v>1286</v>
      </c>
      <c r="M442" s="32" t="s">
        <v>706</v>
      </c>
      <c r="N442" s="32">
        <f t="shared" si="55"/>
        <v>590.95640000000003</v>
      </c>
      <c r="O442" s="32">
        <f t="shared" si="56"/>
        <v>5</v>
      </c>
      <c r="P442" s="32">
        <f t="shared" ca="1" si="57"/>
        <v>0</v>
      </c>
      <c r="Q442" s="33" t="s">
        <v>226</v>
      </c>
      <c r="R442" s="34">
        <f t="shared" si="58"/>
        <v>0</v>
      </c>
      <c r="S442" s="34">
        <f t="shared" si="59"/>
        <v>591.16549520000001</v>
      </c>
      <c r="T442" s="27">
        <v>193</v>
      </c>
      <c r="U442" s="27">
        <v>146</v>
      </c>
      <c r="V442" s="27">
        <v>137</v>
      </c>
      <c r="W442" s="27">
        <v>115</v>
      </c>
      <c r="X442" s="27">
        <v>102</v>
      </c>
      <c r="Y442" s="29"/>
      <c r="AA442" s="35">
        <v>0</v>
      </c>
      <c r="AB442" s="35">
        <v>0</v>
      </c>
      <c r="AC442" s="35">
        <v>0</v>
      </c>
      <c r="AD442" s="35">
        <v>0</v>
      </c>
      <c r="AE442" s="36">
        <v>4</v>
      </c>
      <c r="AF442" s="37">
        <v>500.118652</v>
      </c>
      <c r="AG442" s="38">
        <v>146</v>
      </c>
      <c r="AH442" s="32">
        <v>544</v>
      </c>
      <c r="AI442" s="38"/>
      <c r="AJ442" s="38" t="s">
        <v>705</v>
      </c>
      <c r="AK442" s="38" t="s">
        <v>706</v>
      </c>
      <c r="AL442" s="30"/>
    </row>
    <row r="443" spans="1:38" ht="15">
      <c r="A443" s="58">
        <v>4</v>
      </c>
      <c r="B443" s="58">
        <v>4</v>
      </c>
      <c r="C443" s="58" t="s">
        <v>279</v>
      </c>
      <c r="D443" s="29" t="s">
        <v>36</v>
      </c>
      <c r="E443" s="29">
        <v>84</v>
      </c>
      <c r="F443" s="27">
        <v>98</v>
      </c>
      <c r="G443" s="27">
        <v>120</v>
      </c>
      <c r="H443" s="27">
        <v>95</v>
      </c>
      <c r="I443" s="27">
        <v>136</v>
      </c>
      <c r="J443" s="27">
        <v>185</v>
      </c>
      <c r="K443" s="32">
        <f t="shared" si="54"/>
        <v>539</v>
      </c>
      <c r="L443" s="32" t="s">
        <v>1286</v>
      </c>
      <c r="M443" s="32"/>
      <c r="N443" s="32">
        <f t="shared" si="55"/>
        <v>538.95630000000006</v>
      </c>
      <c r="O443" s="32">
        <f t="shared" si="56"/>
        <v>6</v>
      </c>
      <c r="P443" s="32">
        <f t="shared" ca="1" si="57"/>
        <v>0</v>
      </c>
      <c r="Q443" s="33" t="s">
        <v>226</v>
      </c>
      <c r="R443" s="55">
        <f t="shared" si="58"/>
        <v>0</v>
      </c>
      <c r="S443" s="34">
        <f t="shared" si="59"/>
        <v>539.15620834000003</v>
      </c>
      <c r="T443" s="27">
        <v>185</v>
      </c>
      <c r="U443" s="27">
        <v>136</v>
      </c>
      <c r="V443" s="27">
        <v>120</v>
      </c>
      <c r="W443" s="27">
        <v>98</v>
      </c>
      <c r="X443" s="27">
        <v>95</v>
      </c>
      <c r="Y443" s="29">
        <v>84</v>
      </c>
      <c r="AA443" s="35">
        <v>0</v>
      </c>
      <c r="AB443" s="35">
        <v>0</v>
      </c>
      <c r="AC443" s="35">
        <v>0</v>
      </c>
      <c r="AD443" s="35">
        <v>0</v>
      </c>
      <c r="AE443" s="36">
        <v>5</v>
      </c>
      <c r="AF443" s="37">
        <v>449.10668340000007</v>
      </c>
      <c r="AG443" s="38">
        <v>136</v>
      </c>
      <c r="AH443" s="32">
        <v>490</v>
      </c>
      <c r="AI443" s="38"/>
      <c r="AJ443" s="38"/>
      <c r="AK443" s="38"/>
      <c r="AL443" s="30"/>
    </row>
    <row r="444" spans="1:38" ht="15">
      <c r="A444" s="58">
        <v>5</v>
      </c>
      <c r="B444" s="58">
        <v>5</v>
      </c>
      <c r="C444" s="58" t="s">
        <v>225</v>
      </c>
      <c r="D444" s="29" t="s">
        <v>77</v>
      </c>
      <c r="E444" s="29"/>
      <c r="F444" s="27">
        <v>159</v>
      </c>
      <c r="G444" s="27">
        <v>164</v>
      </c>
      <c r="H444" s="27"/>
      <c r="I444" s="27"/>
      <c r="J444" s="27">
        <v>203</v>
      </c>
      <c r="K444" s="32">
        <f t="shared" si="54"/>
        <v>526</v>
      </c>
      <c r="L444" s="32" t="s">
        <v>1286</v>
      </c>
      <c r="M444" s="32"/>
      <c r="N444" s="32">
        <f t="shared" si="55"/>
        <v>525.95619999999997</v>
      </c>
      <c r="O444" s="32">
        <f t="shared" si="56"/>
        <v>3</v>
      </c>
      <c r="P444" s="32">
        <f t="shared" ca="1" si="57"/>
        <v>0</v>
      </c>
      <c r="Q444" s="33" t="s">
        <v>226</v>
      </c>
      <c r="R444" s="34">
        <f t="shared" si="58"/>
        <v>0</v>
      </c>
      <c r="S444" s="34">
        <f t="shared" si="59"/>
        <v>526.17718999999988</v>
      </c>
      <c r="T444" s="27">
        <v>203</v>
      </c>
      <c r="U444" s="27">
        <v>164</v>
      </c>
      <c r="V444" s="27">
        <v>159</v>
      </c>
      <c r="W444" s="29"/>
      <c r="X444" s="27"/>
      <c r="Y444" s="27"/>
      <c r="AA444" s="35">
        <v>0</v>
      </c>
      <c r="AB444" s="35">
        <v>0</v>
      </c>
      <c r="AC444" s="35">
        <v>0</v>
      </c>
      <c r="AD444" s="35">
        <v>0</v>
      </c>
      <c r="AE444" s="36">
        <v>2</v>
      </c>
      <c r="AF444" s="37">
        <v>323.13719999999995</v>
      </c>
      <c r="AG444" s="38">
        <v>164</v>
      </c>
      <c r="AH444" s="32">
        <v>487</v>
      </c>
      <c r="AI444" s="38"/>
      <c r="AJ444" s="38"/>
      <c r="AK444" s="38"/>
      <c r="AL444" s="30"/>
    </row>
    <row r="445" spans="1:38" ht="15">
      <c r="A445" s="58">
        <v>6</v>
      </c>
      <c r="B445" s="58">
        <v>6</v>
      </c>
      <c r="C445" s="58" t="s">
        <v>332</v>
      </c>
      <c r="D445" s="29" t="s">
        <v>305</v>
      </c>
      <c r="E445" s="29">
        <v>65</v>
      </c>
      <c r="F445" s="27">
        <v>79</v>
      </c>
      <c r="G445" s="27">
        <v>101</v>
      </c>
      <c r="H445" s="27">
        <v>60</v>
      </c>
      <c r="I445" s="27">
        <v>112</v>
      </c>
      <c r="J445" s="27">
        <v>157</v>
      </c>
      <c r="K445" s="32">
        <f t="shared" si="54"/>
        <v>449</v>
      </c>
      <c r="L445" s="32" t="s">
        <v>1286</v>
      </c>
      <c r="M445" s="32"/>
      <c r="N445" s="32">
        <f t="shared" si="55"/>
        <v>448.95609999999999</v>
      </c>
      <c r="O445" s="32">
        <f t="shared" si="56"/>
        <v>6</v>
      </c>
      <c r="P445" s="32">
        <f t="shared" ca="1" si="57"/>
        <v>0</v>
      </c>
      <c r="Q445" s="33" t="s">
        <v>226</v>
      </c>
      <c r="R445" s="55">
        <f t="shared" si="58"/>
        <v>0</v>
      </c>
      <c r="S445" s="34">
        <f t="shared" si="59"/>
        <v>449.12539609999999</v>
      </c>
      <c r="T445" s="27">
        <v>157</v>
      </c>
      <c r="U445" s="27">
        <v>112</v>
      </c>
      <c r="V445" s="27">
        <v>101</v>
      </c>
      <c r="W445" s="27">
        <v>79</v>
      </c>
      <c r="X445" s="29">
        <v>65</v>
      </c>
      <c r="Y445" s="27">
        <v>60</v>
      </c>
      <c r="AA445" s="35">
        <v>0</v>
      </c>
      <c r="AB445" s="35">
        <v>0</v>
      </c>
      <c r="AC445" s="35">
        <v>0</v>
      </c>
      <c r="AD445" s="35">
        <v>0</v>
      </c>
      <c r="AE445" s="36">
        <v>5</v>
      </c>
      <c r="AF445" s="37">
        <v>357.08046100000001</v>
      </c>
      <c r="AG445" s="38">
        <v>112</v>
      </c>
      <c r="AH445" s="32">
        <v>404</v>
      </c>
      <c r="AI445" s="38"/>
      <c r="AJ445" s="38"/>
      <c r="AK445" s="38"/>
      <c r="AL445" s="30"/>
    </row>
    <row r="446" spans="1:38" ht="15">
      <c r="A446" s="58">
        <v>7</v>
      </c>
      <c r="B446" s="58">
        <v>7</v>
      </c>
      <c r="C446" s="58" t="s">
        <v>314</v>
      </c>
      <c r="D446" s="29" t="s">
        <v>77</v>
      </c>
      <c r="E446" s="29">
        <v>78</v>
      </c>
      <c r="F446" s="27"/>
      <c r="G446" s="27">
        <v>109</v>
      </c>
      <c r="H446" s="27">
        <v>78</v>
      </c>
      <c r="I446" s="27"/>
      <c r="J446" s="27">
        <v>167</v>
      </c>
      <c r="K446" s="32">
        <f t="shared" si="54"/>
        <v>432</v>
      </c>
      <c r="L446" s="32" t="s">
        <v>1286</v>
      </c>
      <c r="M446" s="32"/>
      <c r="N446" s="32">
        <f t="shared" si="55"/>
        <v>431.95600000000002</v>
      </c>
      <c r="O446" s="32">
        <f t="shared" si="56"/>
        <v>4</v>
      </c>
      <c r="P446" s="32">
        <f t="shared" ca="1" si="57"/>
        <v>0</v>
      </c>
      <c r="Q446" s="33" t="s">
        <v>226</v>
      </c>
      <c r="R446" s="55">
        <f t="shared" si="58"/>
        <v>0</v>
      </c>
      <c r="S446" s="34">
        <f t="shared" si="59"/>
        <v>432.13475799999998</v>
      </c>
      <c r="T446" s="27">
        <v>167</v>
      </c>
      <c r="U446" s="27">
        <v>109</v>
      </c>
      <c r="V446" s="29">
        <v>78</v>
      </c>
      <c r="W446" s="27">
        <v>78</v>
      </c>
      <c r="X446" s="27"/>
      <c r="Y446" s="27"/>
      <c r="AA446" s="35">
        <v>0</v>
      </c>
      <c r="AB446" s="35">
        <v>0</v>
      </c>
      <c r="AC446" s="35">
        <v>0</v>
      </c>
      <c r="AD446" s="35">
        <v>0</v>
      </c>
      <c r="AE446" s="36">
        <v>3</v>
      </c>
      <c r="AF446" s="37">
        <v>265.07447999999999</v>
      </c>
      <c r="AG446" s="38">
        <v>109</v>
      </c>
      <c r="AH446" s="32">
        <v>374</v>
      </c>
      <c r="AI446" s="38"/>
      <c r="AJ446" s="38"/>
      <c r="AK446" s="38"/>
      <c r="AL446" s="30"/>
    </row>
    <row r="447" spans="1:38" ht="15">
      <c r="A447" s="58">
        <v>8</v>
      </c>
      <c r="B447" s="58">
        <v>8</v>
      </c>
      <c r="C447" s="58" t="s">
        <v>337</v>
      </c>
      <c r="D447" s="29" t="s">
        <v>33</v>
      </c>
      <c r="E447" s="29">
        <v>64</v>
      </c>
      <c r="F447" s="27">
        <v>71</v>
      </c>
      <c r="G447" s="27">
        <v>92</v>
      </c>
      <c r="H447" s="27">
        <v>52</v>
      </c>
      <c r="I447" s="27">
        <v>104</v>
      </c>
      <c r="J447" s="27">
        <v>154</v>
      </c>
      <c r="K447" s="32">
        <f t="shared" si="54"/>
        <v>421</v>
      </c>
      <c r="L447" s="32" t="s">
        <v>1286</v>
      </c>
      <c r="M447" s="32"/>
      <c r="N447" s="32">
        <f t="shared" si="55"/>
        <v>420.95589999999999</v>
      </c>
      <c r="O447" s="32">
        <f t="shared" si="56"/>
        <v>6</v>
      </c>
      <c r="P447" s="32">
        <f t="shared" ca="1" si="57"/>
        <v>0</v>
      </c>
      <c r="Q447" s="33" t="s">
        <v>226</v>
      </c>
      <c r="R447" s="55">
        <f t="shared" si="58"/>
        <v>0</v>
      </c>
      <c r="S447" s="34">
        <f t="shared" si="59"/>
        <v>421.12129792000002</v>
      </c>
      <c r="T447" s="27">
        <v>154</v>
      </c>
      <c r="U447" s="27">
        <v>104</v>
      </c>
      <c r="V447" s="27">
        <v>92</v>
      </c>
      <c r="W447" s="27">
        <v>71</v>
      </c>
      <c r="X447" s="29">
        <v>64</v>
      </c>
      <c r="Y447" s="27">
        <v>52</v>
      </c>
      <c r="AA447" s="35">
        <v>0</v>
      </c>
      <c r="AB447" s="35">
        <v>0</v>
      </c>
      <c r="AC447" s="35">
        <v>0</v>
      </c>
      <c r="AD447" s="35">
        <v>0</v>
      </c>
      <c r="AE447" s="36">
        <v>5</v>
      </c>
      <c r="AF447" s="37">
        <v>331.07137920000002</v>
      </c>
      <c r="AG447" s="38">
        <v>104</v>
      </c>
      <c r="AH447" s="32">
        <v>371</v>
      </c>
      <c r="AI447" s="38"/>
      <c r="AJ447" s="38"/>
      <c r="AK447" s="38"/>
      <c r="AL447" s="30"/>
    </row>
    <row r="448" spans="1:38" ht="15">
      <c r="A448" s="58">
        <v>9</v>
      </c>
      <c r="B448" s="58">
        <v>9</v>
      </c>
      <c r="C448" s="58" t="s">
        <v>707</v>
      </c>
      <c r="D448" s="29" t="s">
        <v>143</v>
      </c>
      <c r="E448" s="29"/>
      <c r="F448" s="27">
        <v>138</v>
      </c>
      <c r="G448" s="27"/>
      <c r="H448" s="27">
        <v>151</v>
      </c>
      <c r="I448" s="27"/>
      <c r="J448" s="27"/>
      <c r="K448" s="32">
        <f t="shared" si="54"/>
        <v>289</v>
      </c>
      <c r="L448" s="32" t="s">
        <v>1286</v>
      </c>
      <c r="M448" s="32"/>
      <c r="N448" s="32">
        <f t="shared" si="55"/>
        <v>288.95580000000001</v>
      </c>
      <c r="O448" s="32">
        <f t="shared" si="56"/>
        <v>2</v>
      </c>
      <c r="P448" s="32">
        <f t="shared" ca="1" si="57"/>
        <v>0</v>
      </c>
      <c r="Q448" s="33" t="s">
        <v>226</v>
      </c>
      <c r="R448" s="34">
        <f t="shared" si="58"/>
        <v>0</v>
      </c>
      <c r="S448" s="34">
        <f t="shared" si="59"/>
        <v>289.12060000000002</v>
      </c>
      <c r="T448" s="27">
        <v>151</v>
      </c>
      <c r="U448" s="27">
        <v>138</v>
      </c>
      <c r="V448" s="29"/>
      <c r="W448" s="27"/>
      <c r="X448" s="27"/>
      <c r="Y448" s="27"/>
      <c r="AA448" s="35">
        <v>0</v>
      </c>
      <c r="AB448" s="35">
        <v>0</v>
      </c>
      <c r="AC448" s="35">
        <v>0</v>
      </c>
      <c r="AD448" s="35">
        <v>0</v>
      </c>
      <c r="AE448" s="36">
        <v>2</v>
      </c>
      <c r="AF448" s="37">
        <v>289.12200000000001</v>
      </c>
      <c r="AG448" s="38">
        <v>151</v>
      </c>
      <c r="AH448" s="32">
        <v>440</v>
      </c>
      <c r="AI448" s="38"/>
      <c r="AJ448" s="38"/>
      <c r="AK448" s="38"/>
      <c r="AL448" s="30"/>
    </row>
    <row r="449" spans="1:38" ht="15">
      <c r="A449" s="58">
        <v>10</v>
      </c>
      <c r="B449" s="58">
        <v>10</v>
      </c>
      <c r="C449" s="58" t="s">
        <v>708</v>
      </c>
      <c r="D449" s="29" t="s">
        <v>33</v>
      </c>
      <c r="E449" s="29"/>
      <c r="F449" s="27">
        <v>92</v>
      </c>
      <c r="G449" s="27"/>
      <c r="H449" s="27">
        <v>63</v>
      </c>
      <c r="I449" s="27">
        <v>124</v>
      </c>
      <c r="J449" s="27"/>
      <c r="K449" s="32">
        <f t="shared" si="54"/>
        <v>279</v>
      </c>
      <c r="L449" s="32" t="s">
        <v>1286</v>
      </c>
      <c r="M449" s="32"/>
      <c r="N449" s="32">
        <f t="shared" si="55"/>
        <v>278.95569999999998</v>
      </c>
      <c r="O449" s="32">
        <f t="shared" si="56"/>
        <v>3</v>
      </c>
      <c r="P449" s="32">
        <f t="shared" ca="1" si="57"/>
        <v>0</v>
      </c>
      <c r="Q449" s="33" t="s">
        <v>226</v>
      </c>
      <c r="R449" s="34">
        <f t="shared" si="58"/>
        <v>0</v>
      </c>
      <c r="S449" s="34">
        <f t="shared" si="59"/>
        <v>279.08953000000002</v>
      </c>
      <c r="T449" s="27">
        <v>124</v>
      </c>
      <c r="U449" s="27">
        <v>92</v>
      </c>
      <c r="V449" s="27">
        <v>63</v>
      </c>
      <c r="W449" s="29"/>
      <c r="X449" s="27"/>
      <c r="Y449" s="27"/>
      <c r="AA449" s="35">
        <v>0</v>
      </c>
      <c r="AB449" s="35">
        <v>0</v>
      </c>
      <c r="AC449" s="35">
        <v>0</v>
      </c>
      <c r="AD449" s="35">
        <v>0</v>
      </c>
      <c r="AE449" s="36">
        <v>3</v>
      </c>
      <c r="AF449" s="37">
        <v>279.09093000000007</v>
      </c>
      <c r="AG449" s="38">
        <v>124</v>
      </c>
      <c r="AH449" s="32">
        <v>403</v>
      </c>
      <c r="AI449" s="38"/>
      <c r="AJ449" s="38"/>
      <c r="AK449" s="38"/>
      <c r="AL449" s="30"/>
    </row>
    <row r="450" spans="1:38" ht="15">
      <c r="A450" s="58">
        <v>11</v>
      </c>
      <c r="B450" s="58">
        <v>11</v>
      </c>
      <c r="C450" s="58" t="s">
        <v>709</v>
      </c>
      <c r="D450" s="29" t="s">
        <v>19</v>
      </c>
      <c r="E450" s="29">
        <v>59</v>
      </c>
      <c r="F450" s="27">
        <v>66</v>
      </c>
      <c r="G450" s="27">
        <v>90</v>
      </c>
      <c r="H450" s="27">
        <v>51</v>
      </c>
      <c r="I450" s="27"/>
      <c r="J450" s="27"/>
      <c r="K450" s="32">
        <f t="shared" si="54"/>
        <v>266</v>
      </c>
      <c r="L450" s="32" t="s">
        <v>1286</v>
      </c>
      <c r="M450" s="32"/>
      <c r="N450" s="32">
        <f t="shared" si="55"/>
        <v>265.9556</v>
      </c>
      <c r="O450" s="32">
        <f t="shared" si="56"/>
        <v>4</v>
      </c>
      <c r="P450" s="32">
        <f t="shared" ca="1" si="57"/>
        <v>0</v>
      </c>
      <c r="Q450" s="33" t="s">
        <v>226</v>
      </c>
      <c r="R450" s="55">
        <f t="shared" si="58"/>
        <v>0</v>
      </c>
      <c r="S450" s="34">
        <f t="shared" si="59"/>
        <v>266.05284099999994</v>
      </c>
      <c r="T450" s="27">
        <v>90</v>
      </c>
      <c r="U450" s="27">
        <v>66</v>
      </c>
      <c r="V450" s="29">
        <v>59</v>
      </c>
      <c r="W450" s="27">
        <v>51</v>
      </c>
      <c r="X450" s="27"/>
      <c r="Y450" s="27"/>
      <c r="AA450" s="35">
        <v>0</v>
      </c>
      <c r="AB450" s="35">
        <v>0</v>
      </c>
      <c r="AC450" s="35">
        <v>0</v>
      </c>
      <c r="AD450" s="35">
        <v>0</v>
      </c>
      <c r="AE450" s="36">
        <v>4</v>
      </c>
      <c r="AF450" s="37">
        <v>266.05424099999993</v>
      </c>
      <c r="AG450" s="38">
        <v>90</v>
      </c>
      <c r="AH450" s="32">
        <v>305</v>
      </c>
      <c r="AI450" s="38"/>
      <c r="AJ450" s="38"/>
      <c r="AK450" s="38"/>
      <c r="AL450" s="30"/>
    </row>
    <row r="451" spans="1:38" ht="15">
      <c r="A451" s="58">
        <v>12</v>
      </c>
      <c r="B451" s="58">
        <v>12</v>
      </c>
      <c r="C451" s="58" t="s">
        <v>358</v>
      </c>
      <c r="D451" s="29" t="s">
        <v>77</v>
      </c>
      <c r="E451" s="29"/>
      <c r="F451" s="27"/>
      <c r="G451" s="27"/>
      <c r="H451" s="27"/>
      <c r="I451" s="27"/>
      <c r="J451" s="27">
        <v>147</v>
      </c>
      <c r="K451" s="32">
        <f t="shared" si="54"/>
        <v>147</v>
      </c>
      <c r="L451" s="32" t="s">
        <v>1286</v>
      </c>
      <c r="M451" s="32"/>
      <c r="N451" s="32">
        <f t="shared" si="55"/>
        <v>146.9555</v>
      </c>
      <c r="O451" s="32">
        <f t="shared" si="56"/>
        <v>1</v>
      </c>
      <c r="P451" s="32" t="str">
        <f t="shared" ca="1" si="57"/>
        <v>Y</v>
      </c>
      <c r="Q451" s="33" t="s">
        <v>226</v>
      </c>
      <c r="R451" s="34">
        <f t="shared" si="58"/>
        <v>0</v>
      </c>
      <c r="S451" s="34">
        <f t="shared" si="59"/>
        <v>147.10249999999999</v>
      </c>
      <c r="T451" s="27">
        <v>147</v>
      </c>
      <c r="U451" s="29"/>
      <c r="V451" s="27"/>
      <c r="W451" s="27"/>
      <c r="X451" s="27"/>
      <c r="Y451" s="27"/>
      <c r="AA451" s="35"/>
      <c r="AB451" s="35"/>
      <c r="AC451" s="35"/>
      <c r="AD451" s="35"/>
      <c r="AE451" s="36"/>
      <c r="AF451" s="37"/>
      <c r="AG451" s="38"/>
      <c r="AH451" s="32"/>
      <c r="AI451" s="38"/>
      <c r="AJ451" s="38"/>
      <c r="AK451" s="38"/>
      <c r="AL451" s="30"/>
    </row>
    <row r="452" spans="1:38" ht="15">
      <c r="A452" s="58">
        <v>13</v>
      </c>
      <c r="B452" s="58">
        <v>13</v>
      </c>
      <c r="C452" s="58" t="s">
        <v>384</v>
      </c>
      <c r="D452" s="29" t="s">
        <v>50</v>
      </c>
      <c r="E452" s="29"/>
      <c r="F452" s="27"/>
      <c r="G452" s="27"/>
      <c r="H452" s="27"/>
      <c r="I452" s="27"/>
      <c r="J452" s="27">
        <v>140</v>
      </c>
      <c r="K452" s="32">
        <f t="shared" si="54"/>
        <v>140</v>
      </c>
      <c r="L452" s="32" t="s">
        <v>1286</v>
      </c>
      <c r="M452" s="32"/>
      <c r="N452" s="32">
        <f t="shared" si="55"/>
        <v>139.9554</v>
      </c>
      <c r="O452" s="32">
        <f t="shared" si="56"/>
        <v>1</v>
      </c>
      <c r="P452" s="32" t="str">
        <f t="shared" ca="1" si="57"/>
        <v>Y</v>
      </c>
      <c r="Q452" s="33" t="s">
        <v>226</v>
      </c>
      <c r="R452" s="34">
        <f t="shared" si="58"/>
        <v>0</v>
      </c>
      <c r="S452" s="34">
        <f t="shared" si="59"/>
        <v>140.09539999999998</v>
      </c>
      <c r="T452" s="27">
        <v>140</v>
      </c>
      <c r="U452" s="29"/>
      <c r="V452" s="27"/>
      <c r="W452" s="27"/>
      <c r="X452" s="27"/>
      <c r="Y452" s="27"/>
      <c r="AA452" s="35"/>
      <c r="AB452" s="35"/>
      <c r="AC452" s="35"/>
      <c r="AD452" s="35"/>
      <c r="AE452" s="36"/>
      <c r="AF452" s="37"/>
      <c r="AG452" s="38"/>
      <c r="AH452" s="32"/>
      <c r="AI452" s="38"/>
      <c r="AJ452" s="38"/>
      <c r="AK452" s="38"/>
      <c r="AL452" s="30"/>
    </row>
    <row r="453" spans="1:38" ht="15">
      <c r="A453" s="58">
        <v>14</v>
      </c>
      <c r="B453" s="58">
        <v>14</v>
      </c>
      <c r="C453" s="58" t="s">
        <v>710</v>
      </c>
      <c r="D453" s="29" t="s">
        <v>77</v>
      </c>
      <c r="E453" s="29">
        <v>58</v>
      </c>
      <c r="F453" s="27"/>
      <c r="G453" s="27"/>
      <c r="H453" s="27">
        <v>50</v>
      </c>
      <c r="I453" s="27"/>
      <c r="J453" s="27"/>
      <c r="K453" s="32">
        <f t="shared" si="54"/>
        <v>108</v>
      </c>
      <c r="L453" s="32" t="s">
        <v>1286</v>
      </c>
      <c r="M453" s="32"/>
      <c r="N453" s="32">
        <f t="shared" si="55"/>
        <v>107.95529999999999</v>
      </c>
      <c r="O453" s="32">
        <f t="shared" si="56"/>
        <v>2</v>
      </c>
      <c r="P453" s="32">
        <f t="shared" ca="1" si="57"/>
        <v>0</v>
      </c>
      <c r="Q453" s="33" t="s">
        <v>226</v>
      </c>
      <c r="R453" s="55">
        <f t="shared" si="58"/>
        <v>0</v>
      </c>
      <c r="S453" s="34">
        <f t="shared" si="59"/>
        <v>108.0183</v>
      </c>
      <c r="T453" s="29">
        <v>58</v>
      </c>
      <c r="U453" s="27">
        <v>50</v>
      </c>
      <c r="V453" s="27"/>
      <c r="W453" s="27"/>
      <c r="X453" s="27"/>
      <c r="Y453" s="27"/>
      <c r="AA453" s="35">
        <v>0</v>
      </c>
      <c r="AB453" s="35">
        <v>0</v>
      </c>
      <c r="AC453" s="35">
        <v>0</v>
      </c>
      <c r="AD453" s="35">
        <v>0</v>
      </c>
      <c r="AE453" s="36">
        <v>2</v>
      </c>
      <c r="AF453" s="37">
        <v>108.0198</v>
      </c>
      <c r="AG453" s="38">
        <v>58</v>
      </c>
      <c r="AH453" s="32">
        <v>166</v>
      </c>
      <c r="AI453" s="38"/>
      <c r="AJ453" s="38"/>
      <c r="AK453" s="38"/>
      <c r="AL453" s="30"/>
    </row>
    <row r="454" spans="1:38" ht="15">
      <c r="A454" s="58">
        <v>15</v>
      </c>
      <c r="B454" s="58">
        <v>15</v>
      </c>
      <c r="C454" s="58" t="s">
        <v>711</v>
      </c>
      <c r="D454" s="29" t="s">
        <v>36</v>
      </c>
      <c r="E454" s="29"/>
      <c r="F454" s="27"/>
      <c r="G454" s="27"/>
      <c r="H454" s="27">
        <v>54</v>
      </c>
      <c r="I454" s="27"/>
      <c r="J454" s="27"/>
      <c r="K454" s="32">
        <f t="shared" si="54"/>
        <v>54</v>
      </c>
      <c r="L454" s="32" t="s">
        <v>1286</v>
      </c>
      <c r="M454" s="32"/>
      <c r="N454" s="32">
        <f t="shared" si="55"/>
        <v>53.955199999999998</v>
      </c>
      <c r="O454" s="32">
        <f t="shared" si="56"/>
        <v>1</v>
      </c>
      <c r="P454" s="32">
        <f t="shared" ca="1" si="57"/>
        <v>0</v>
      </c>
      <c r="Q454" s="33" t="s">
        <v>226</v>
      </c>
      <c r="R454" s="34">
        <f t="shared" si="58"/>
        <v>0</v>
      </c>
      <c r="S454" s="34">
        <f t="shared" si="59"/>
        <v>54.0092</v>
      </c>
      <c r="T454" s="27">
        <v>54</v>
      </c>
      <c r="U454" s="29"/>
      <c r="V454" s="27"/>
      <c r="W454" s="27"/>
      <c r="X454" s="27"/>
      <c r="Y454" s="27"/>
      <c r="AA454" s="35">
        <v>0</v>
      </c>
      <c r="AB454" s="35">
        <v>0</v>
      </c>
      <c r="AC454" s="35">
        <v>0</v>
      </c>
      <c r="AD454" s="35">
        <v>0</v>
      </c>
      <c r="AE454" s="36">
        <v>1</v>
      </c>
      <c r="AF454" s="37">
        <v>54.0107</v>
      </c>
      <c r="AG454" s="38">
        <v>54</v>
      </c>
      <c r="AH454" s="32">
        <v>108</v>
      </c>
      <c r="AI454" s="38"/>
      <c r="AJ454" s="38"/>
      <c r="AK454" s="38"/>
      <c r="AL454" s="30"/>
    </row>
    <row r="455" spans="1:38" ht="3" customHeight="1"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39"/>
      <c r="O455" s="27"/>
      <c r="P455" s="27"/>
      <c r="R455" s="59"/>
      <c r="S455" s="61"/>
      <c r="T455" s="27"/>
      <c r="U455" s="27"/>
      <c r="V455" s="27"/>
      <c r="W455" s="27"/>
      <c r="X455" s="27"/>
      <c r="Y455" s="27"/>
      <c r="AE455" s="60"/>
      <c r="AF455" s="60"/>
      <c r="AG455" s="26"/>
      <c r="AI455" s="38"/>
      <c r="AJ455" s="38"/>
      <c r="AK455" s="38"/>
      <c r="AL455" s="30"/>
    </row>
    <row r="456" spans="1:38"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R456" s="59"/>
      <c r="S456" s="27"/>
      <c r="T456" s="27"/>
      <c r="U456" s="27"/>
      <c r="V456" s="27"/>
      <c r="W456" s="27"/>
      <c r="X456" s="27"/>
      <c r="Y456" s="27"/>
      <c r="AG456" s="26"/>
    </row>
    <row r="457" spans="1:38"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R457" s="59"/>
      <c r="S457" s="27"/>
      <c r="T457" s="27"/>
      <c r="U457" s="27"/>
      <c r="V457" s="27"/>
      <c r="W457" s="27"/>
      <c r="X457" s="27"/>
      <c r="Y457" s="27"/>
      <c r="AG457" s="26"/>
    </row>
    <row r="458" spans="1:38">
      <c r="E458" s="27"/>
      <c r="F458" s="27"/>
      <c r="G458" s="27"/>
      <c r="H458" s="27"/>
      <c r="I458" s="27"/>
      <c r="R458" s="62"/>
      <c r="AG458" s="26"/>
    </row>
    <row r="459" spans="1:38">
      <c r="E459" s="27"/>
      <c r="F459" s="27"/>
      <c r="G459" s="27"/>
      <c r="H459" s="27"/>
      <c r="I459" s="27"/>
      <c r="R459" s="62"/>
      <c r="AG459" s="26"/>
    </row>
    <row r="460" spans="1:38">
      <c r="E460" s="27"/>
      <c r="F460" s="27"/>
      <c r="G460" s="27"/>
      <c r="H460" s="27"/>
      <c r="I460" s="27"/>
      <c r="R460" s="62"/>
      <c r="AG460" s="26"/>
    </row>
    <row r="461" spans="1:38">
      <c r="E461" s="27"/>
      <c r="F461" s="27"/>
      <c r="G461" s="27"/>
      <c r="I461" s="27"/>
      <c r="R461" s="62"/>
      <c r="AG461" s="26"/>
    </row>
    <row r="462" spans="1:38">
      <c r="E462" s="27"/>
      <c r="F462" s="27"/>
      <c r="G462" s="27"/>
      <c r="H462" s="27"/>
      <c r="I462" s="27"/>
      <c r="R462" s="62"/>
      <c r="AG462" s="26"/>
    </row>
    <row r="463" spans="1:38" ht="15">
      <c r="E463" s="27"/>
      <c r="F463" s="27"/>
      <c r="G463" s="27"/>
      <c r="H463" s="63"/>
      <c r="I463" s="27"/>
      <c r="R463" s="62"/>
      <c r="AG463" s="26"/>
    </row>
    <row r="464" spans="1:38">
      <c r="E464" s="27"/>
      <c r="F464" s="27"/>
      <c r="G464" s="27"/>
      <c r="H464" s="27"/>
      <c r="I464" s="27"/>
      <c r="R464" s="62"/>
      <c r="AG464" s="26"/>
    </row>
    <row r="465" spans="5:33">
      <c r="E465" s="27"/>
      <c r="F465" s="27"/>
      <c r="G465" s="27"/>
      <c r="H465" s="27"/>
      <c r="I465" s="27"/>
      <c r="R465" s="62"/>
      <c r="AG465" s="26"/>
    </row>
    <row r="466" spans="5:33">
      <c r="E466" s="27"/>
      <c r="F466" s="27"/>
      <c r="G466" s="27"/>
      <c r="H466" s="27"/>
      <c r="I466" s="27"/>
      <c r="R466" s="62"/>
      <c r="AG466" s="26"/>
    </row>
    <row r="467" spans="5:33">
      <c r="E467" s="27"/>
      <c r="F467" s="27"/>
      <c r="G467" s="27"/>
      <c r="H467" s="27"/>
      <c r="I467" s="27"/>
      <c r="R467" s="62"/>
      <c r="AG467" s="26"/>
    </row>
    <row r="468" spans="5:33">
      <c r="E468" s="27"/>
      <c r="F468" s="27"/>
      <c r="G468" s="27"/>
      <c r="H468" s="27"/>
      <c r="I468" s="27"/>
      <c r="R468" s="62"/>
      <c r="AG468" s="26"/>
    </row>
    <row r="469" spans="5:33" ht="15">
      <c r="E469" s="27"/>
      <c r="F469" s="27"/>
      <c r="G469" s="63"/>
      <c r="H469" s="27"/>
      <c r="I469" s="27"/>
      <c r="R469" s="62"/>
      <c r="AG469" s="26"/>
    </row>
    <row r="470" spans="5:33">
      <c r="E470" s="27"/>
      <c r="F470" s="27"/>
      <c r="G470" s="27"/>
      <c r="H470" s="27"/>
      <c r="I470" s="27"/>
      <c r="R470" s="62"/>
      <c r="AG470" s="26"/>
    </row>
    <row r="471" spans="5:33">
      <c r="E471" s="27"/>
      <c r="F471" s="27"/>
      <c r="G471" s="27"/>
      <c r="H471" s="27"/>
      <c r="I471" s="27"/>
      <c r="R471" s="62"/>
      <c r="AG471" s="26"/>
    </row>
    <row r="472" spans="5:33">
      <c r="E472" s="27"/>
      <c r="F472" s="27"/>
      <c r="G472" s="27"/>
      <c r="H472" s="27"/>
      <c r="R472" s="62"/>
      <c r="AG472" s="26"/>
    </row>
    <row r="473" spans="5:33" ht="15">
      <c r="E473" s="63"/>
      <c r="F473" s="27"/>
      <c r="G473" s="27"/>
      <c r="H473" s="27"/>
      <c r="I473" s="27"/>
      <c r="R473" s="62"/>
      <c r="AG473" s="26"/>
    </row>
    <row r="474" spans="5:33" ht="15">
      <c r="E474" s="27"/>
      <c r="F474" s="27"/>
      <c r="G474" s="27"/>
      <c r="H474" s="27"/>
      <c r="I474" s="63"/>
      <c r="R474" s="62"/>
      <c r="AG474" s="26"/>
    </row>
    <row r="475" spans="5:33">
      <c r="E475" s="27"/>
      <c r="F475" s="27"/>
      <c r="G475" s="27"/>
      <c r="H475" s="27"/>
      <c r="I475" s="27"/>
      <c r="R475" s="62"/>
      <c r="AG475" s="26"/>
    </row>
    <row r="476" spans="5:33">
      <c r="E476" s="27"/>
      <c r="F476" s="27"/>
      <c r="G476" s="27"/>
      <c r="H476" s="27"/>
      <c r="I476" s="27"/>
      <c r="R476" s="62"/>
      <c r="AG476" s="26"/>
    </row>
    <row r="477" spans="5:33">
      <c r="E477" s="27"/>
      <c r="G477" s="27"/>
      <c r="H477" s="27"/>
      <c r="I477" s="27"/>
      <c r="R477" s="62"/>
      <c r="AG477" s="26"/>
    </row>
    <row r="478" spans="5:33">
      <c r="E478" s="27"/>
      <c r="G478" s="27"/>
      <c r="H478" s="27"/>
      <c r="I478" s="27"/>
      <c r="R478" s="62"/>
      <c r="AG478" s="26"/>
    </row>
    <row r="479" spans="5:33" ht="15">
      <c r="E479" s="27"/>
      <c r="F479" s="63"/>
      <c r="G479" s="27"/>
      <c r="H479" s="27"/>
      <c r="I479" s="27"/>
      <c r="R479" s="62"/>
      <c r="AG479" s="26"/>
    </row>
    <row r="480" spans="5:33">
      <c r="E480" s="27"/>
      <c r="F480" s="27"/>
      <c r="G480" s="27"/>
      <c r="H480" s="27"/>
      <c r="I480" s="27"/>
      <c r="R480" s="62"/>
      <c r="AG480" s="26"/>
    </row>
    <row r="481" spans="5:33">
      <c r="E481" s="27"/>
      <c r="F481" s="27"/>
      <c r="G481" s="27"/>
      <c r="H481" s="27"/>
      <c r="I481" s="27"/>
      <c r="R481" s="62"/>
      <c r="AG481" s="26"/>
    </row>
    <row r="482" spans="5:33">
      <c r="E482" s="27"/>
      <c r="F482" s="27"/>
      <c r="G482" s="27"/>
      <c r="H482" s="27"/>
      <c r="I482" s="27"/>
      <c r="AG482" s="26"/>
    </row>
    <row r="483" spans="5:33">
      <c r="E483" s="27"/>
      <c r="F483" s="27"/>
      <c r="G483" s="27"/>
      <c r="H483" s="27"/>
      <c r="I483" s="27"/>
      <c r="AG483" s="26"/>
    </row>
    <row r="484" spans="5:33">
      <c r="E484" s="27"/>
      <c r="F484" s="27"/>
      <c r="G484" s="27"/>
      <c r="H484" s="27"/>
      <c r="I484" s="27"/>
      <c r="AG484" s="26"/>
    </row>
    <row r="485" spans="5:33">
      <c r="E485" s="27"/>
      <c r="F485" s="27"/>
      <c r="G485" s="27"/>
      <c r="I485" s="27"/>
      <c r="AG485" s="26"/>
    </row>
    <row r="486" spans="5:33">
      <c r="E486" s="27"/>
      <c r="F486" s="27"/>
      <c r="G486" s="27"/>
      <c r="H486" s="27"/>
      <c r="I486" s="27"/>
      <c r="AG486" s="26"/>
    </row>
    <row r="487" spans="5:33" ht="15">
      <c r="E487" s="27"/>
      <c r="F487" s="27"/>
      <c r="G487" s="27"/>
      <c r="H487" s="63"/>
      <c r="I487" s="27"/>
      <c r="AG487" s="26"/>
    </row>
    <row r="488" spans="5:33">
      <c r="E488" s="27"/>
      <c r="F488" s="27"/>
      <c r="G488" s="27"/>
      <c r="H488" s="27"/>
      <c r="I488" s="27"/>
      <c r="AG488" s="26"/>
    </row>
    <row r="489" spans="5:33">
      <c r="E489" s="27"/>
      <c r="F489" s="27"/>
      <c r="G489" s="27"/>
      <c r="H489" s="27"/>
      <c r="I489" s="27"/>
      <c r="AG489" s="26"/>
    </row>
    <row r="490" spans="5:33">
      <c r="E490" s="27"/>
      <c r="F490" s="27"/>
      <c r="G490" s="27"/>
      <c r="H490" s="27"/>
      <c r="I490" s="27"/>
      <c r="AG490" s="26"/>
    </row>
    <row r="491" spans="5:33">
      <c r="E491" s="27"/>
      <c r="F491" s="27"/>
      <c r="G491" s="27"/>
      <c r="H491" s="27"/>
      <c r="I491" s="27"/>
      <c r="AG491" s="26"/>
    </row>
    <row r="492" spans="5:33">
      <c r="E492" s="27"/>
      <c r="F492" s="27"/>
      <c r="G492" s="27"/>
      <c r="H492" s="27"/>
      <c r="I492" s="27"/>
      <c r="AG492" s="26"/>
    </row>
    <row r="493" spans="5:33">
      <c r="E493" s="27"/>
      <c r="F493" s="27"/>
      <c r="G493" s="27"/>
      <c r="H493" s="27"/>
      <c r="I493" s="27"/>
      <c r="AG493" s="26"/>
    </row>
    <row r="494" spans="5:33">
      <c r="E494" s="27"/>
      <c r="F494" s="27"/>
      <c r="G494" s="27"/>
      <c r="H494" s="27"/>
      <c r="I494" s="27"/>
      <c r="AG494" s="26"/>
    </row>
    <row r="495" spans="5:33">
      <c r="E495" s="27"/>
      <c r="F495" s="27"/>
      <c r="G495" s="27"/>
      <c r="H495" s="27"/>
      <c r="I495" s="27"/>
      <c r="AG495" s="26"/>
    </row>
    <row r="496" spans="5:33" ht="15">
      <c r="E496" s="27"/>
      <c r="G496" s="27"/>
      <c r="H496" s="27"/>
      <c r="I496" s="63"/>
      <c r="AG496" s="26"/>
    </row>
    <row r="497" spans="5:33">
      <c r="E497" s="27"/>
      <c r="F497" s="27"/>
      <c r="G497" s="27"/>
      <c r="H497" s="27"/>
      <c r="I497" s="27"/>
      <c r="AG497" s="26"/>
    </row>
    <row r="498" spans="5:33" ht="15">
      <c r="E498" s="27"/>
      <c r="F498" s="63"/>
      <c r="G498" s="27"/>
      <c r="H498" s="27"/>
      <c r="I498" s="27"/>
      <c r="AG498" s="26"/>
    </row>
    <row r="499" spans="5:33" ht="15">
      <c r="E499" s="63"/>
      <c r="F499" s="27"/>
      <c r="G499" s="63"/>
      <c r="H499" s="27"/>
      <c r="I499" s="27"/>
      <c r="AG499" s="26"/>
    </row>
    <row r="500" spans="5:33">
      <c r="E500" s="27"/>
      <c r="F500" s="27"/>
      <c r="G500" s="27"/>
      <c r="H500" s="27"/>
      <c r="I500" s="27"/>
      <c r="AG500" s="26"/>
    </row>
    <row r="501" spans="5:33">
      <c r="E501" s="27"/>
      <c r="F501" s="27"/>
      <c r="G501" s="27"/>
      <c r="H501" s="27"/>
      <c r="I501" s="27"/>
      <c r="AG501" s="26"/>
    </row>
    <row r="502" spans="5:33">
      <c r="E502" s="27"/>
      <c r="F502" s="27"/>
      <c r="G502" s="27"/>
      <c r="H502" s="27"/>
      <c r="I502" s="27"/>
      <c r="AG502" s="26"/>
    </row>
    <row r="503" spans="5:33">
      <c r="E503" s="27"/>
      <c r="F503" s="27"/>
      <c r="G503" s="27"/>
      <c r="H503" s="27"/>
      <c r="I503" s="27"/>
      <c r="AG503" s="26"/>
    </row>
    <row r="504" spans="5:33">
      <c r="E504" s="27"/>
      <c r="F504" s="27"/>
      <c r="G504" s="27"/>
      <c r="H504" s="27"/>
      <c r="I504" s="27"/>
      <c r="AG504" s="26"/>
    </row>
    <row r="505" spans="5:33">
      <c r="E505" s="27"/>
      <c r="F505" s="27"/>
      <c r="G505" s="27"/>
      <c r="H505" s="27"/>
      <c r="I505" s="27"/>
      <c r="AG505" s="26"/>
    </row>
    <row r="506" spans="5:33" ht="15">
      <c r="E506" s="27"/>
      <c r="F506" s="27"/>
      <c r="G506" s="27"/>
      <c r="H506" s="63"/>
      <c r="I506" s="27"/>
      <c r="AG506" s="26"/>
    </row>
    <row r="507" spans="5:33">
      <c r="E507" s="27"/>
      <c r="F507" s="27"/>
      <c r="G507" s="27"/>
      <c r="H507" s="27"/>
      <c r="I507" s="27"/>
      <c r="AG507" s="26"/>
    </row>
    <row r="508" spans="5:33">
      <c r="E508" s="27"/>
      <c r="F508" s="27"/>
      <c r="G508" s="27"/>
      <c r="H508" s="27"/>
      <c r="I508" s="27"/>
      <c r="AG508" s="26"/>
    </row>
    <row r="509" spans="5:33">
      <c r="E509" s="27"/>
      <c r="F509" s="27"/>
      <c r="G509" s="27"/>
      <c r="H509" s="27"/>
      <c r="I509" s="27"/>
      <c r="AG509" s="26"/>
    </row>
    <row r="510" spans="5:33">
      <c r="E510" s="27"/>
      <c r="F510" s="27"/>
      <c r="G510" s="27"/>
      <c r="H510" s="27"/>
      <c r="I510" s="27"/>
      <c r="AG510" s="26"/>
    </row>
    <row r="511" spans="5:33">
      <c r="E511" s="27"/>
      <c r="F511" s="27"/>
      <c r="G511" s="27"/>
      <c r="H511" s="27"/>
      <c r="I511" s="27"/>
      <c r="AG511" s="26"/>
    </row>
    <row r="512" spans="5:33">
      <c r="E512" s="27"/>
      <c r="F512" s="27"/>
      <c r="G512" s="27"/>
      <c r="H512" s="27"/>
      <c r="I512" s="27"/>
      <c r="AG512" s="26"/>
    </row>
    <row r="513" spans="5:33">
      <c r="E513" s="27"/>
      <c r="F513" s="27"/>
      <c r="G513" s="27"/>
      <c r="H513" s="27"/>
      <c r="I513" s="27"/>
      <c r="AG513" s="26"/>
    </row>
    <row r="514" spans="5:33">
      <c r="E514" s="27"/>
      <c r="F514" s="27"/>
      <c r="G514" s="27"/>
      <c r="H514" s="27"/>
      <c r="I514" s="27"/>
      <c r="AG514" s="26"/>
    </row>
    <row r="515" spans="5:33">
      <c r="E515" s="27"/>
      <c r="F515" s="27"/>
      <c r="G515" s="27"/>
      <c r="H515" s="27"/>
      <c r="I515" s="27"/>
      <c r="AG515" s="26"/>
    </row>
    <row r="516" spans="5:33">
      <c r="E516" s="27"/>
      <c r="F516" s="27"/>
      <c r="G516" s="27"/>
      <c r="H516" s="27"/>
      <c r="I516" s="27"/>
      <c r="AG516" s="26"/>
    </row>
    <row r="517" spans="5:33">
      <c r="E517" s="27"/>
      <c r="F517" s="27"/>
      <c r="G517" s="27"/>
      <c r="H517" s="27"/>
      <c r="I517" s="27"/>
      <c r="AG517" s="26"/>
    </row>
    <row r="518" spans="5:33" ht="15">
      <c r="E518" s="27"/>
      <c r="F518" s="63"/>
      <c r="G518" s="27"/>
      <c r="H518" s="27"/>
      <c r="I518" s="27"/>
      <c r="AG518" s="26"/>
    </row>
    <row r="519" spans="5:33" ht="15">
      <c r="E519" s="63"/>
      <c r="F519" s="27"/>
      <c r="G519" s="27"/>
      <c r="H519" s="27"/>
      <c r="I519" s="27"/>
      <c r="AG519" s="26"/>
    </row>
    <row r="520" spans="5:33">
      <c r="E520" s="27"/>
      <c r="F520" s="27"/>
      <c r="G520" s="27"/>
      <c r="H520" s="27"/>
      <c r="AG520" s="26"/>
    </row>
    <row r="521" spans="5:33">
      <c r="E521" s="27"/>
      <c r="F521" s="27"/>
      <c r="G521" s="27"/>
      <c r="H521" s="27"/>
      <c r="I521" s="27"/>
      <c r="AG521" s="26"/>
    </row>
    <row r="522" spans="5:33" ht="15">
      <c r="E522" s="27"/>
      <c r="F522" s="27"/>
      <c r="G522" s="27"/>
      <c r="H522" s="27"/>
      <c r="I522" s="63"/>
    </row>
    <row r="523" spans="5:33" ht="15">
      <c r="E523" s="27"/>
      <c r="F523" s="27"/>
      <c r="G523" s="63"/>
      <c r="H523" s="27"/>
      <c r="I523" s="27"/>
    </row>
    <row r="524" spans="5:33">
      <c r="E524" s="27"/>
      <c r="F524" s="27"/>
      <c r="G524" s="27"/>
      <c r="H524" s="27"/>
      <c r="I524" s="27"/>
    </row>
    <row r="525" spans="5:33">
      <c r="E525" s="27"/>
      <c r="F525" s="27"/>
      <c r="G525" s="27"/>
      <c r="H525" s="27"/>
      <c r="I525" s="27"/>
    </row>
    <row r="526" spans="5:33">
      <c r="E526" s="27"/>
      <c r="F526" s="27"/>
      <c r="G526" s="27"/>
      <c r="H526" s="27"/>
      <c r="I526" s="27"/>
    </row>
    <row r="527" spans="5:33">
      <c r="E527" s="27"/>
      <c r="F527" s="27"/>
      <c r="G527" s="27"/>
      <c r="H527" s="27"/>
      <c r="I527" s="27"/>
    </row>
    <row r="528" spans="5:33">
      <c r="E528" s="27"/>
      <c r="F528" s="27"/>
      <c r="G528" s="27"/>
      <c r="I528" s="27"/>
    </row>
    <row r="529" spans="5:9">
      <c r="E529" s="27"/>
      <c r="F529" s="27"/>
      <c r="G529" s="27"/>
      <c r="H529" s="27"/>
      <c r="I529" s="27"/>
    </row>
    <row r="530" spans="5:9" ht="15">
      <c r="E530" s="27"/>
      <c r="F530" s="27"/>
      <c r="G530" s="27"/>
      <c r="H530" s="63"/>
      <c r="I530" s="27"/>
    </row>
    <row r="531" spans="5:9">
      <c r="E531" s="27"/>
      <c r="F531" s="27"/>
      <c r="G531" s="27"/>
      <c r="H531" s="27"/>
      <c r="I531" s="27"/>
    </row>
    <row r="532" spans="5:9">
      <c r="E532" s="27"/>
      <c r="F532" s="27"/>
      <c r="G532" s="27"/>
      <c r="H532" s="27"/>
      <c r="I532" s="27"/>
    </row>
    <row r="533" spans="5:9">
      <c r="E533" s="27"/>
      <c r="F533" s="27"/>
      <c r="G533" s="27"/>
      <c r="H533" s="27"/>
      <c r="I533" s="27"/>
    </row>
    <row r="534" spans="5:9" ht="15">
      <c r="E534" s="63"/>
      <c r="F534" s="27"/>
      <c r="G534" s="63"/>
      <c r="H534" s="27"/>
      <c r="I534" s="27"/>
    </row>
    <row r="535" spans="5:9">
      <c r="E535" s="27"/>
      <c r="F535" s="27"/>
      <c r="G535" s="27"/>
      <c r="H535" s="27"/>
      <c r="I535" s="27"/>
    </row>
    <row r="536" spans="5:9">
      <c r="E536" s="27"/>
      <c r="G536" s="27"/>
      <c r="H536" s="27"/>
      <c r="I536" s="27"/>
    </row>
    <row r="537" spans="5:9">
      <c r="E537" s="27"/>
      <c r="F537" s="27"/>
      <c r="G537" s="27"/>
      <c r="H537" s="27"/>
      <c r="I537" s="27"/>
    </row>
    <row r="538" spans="5:9" ht="15">
      <c r="E538" s="27"/>
      <c r="F538" s="63"/>
      <c r="G538" s="27"/>
      <c r="H538" s="27"/>
      <c r="I538" s="27"/>
    </row>
    <row r="539" spans="5:9" ht="15">
      <c r="E539" s="27"/>
      <c r="F539" s="27"/>
      <c r="G539" s="27"/>
      <c r="H539" s="27"/>
      <c r="I539" s="63"/>
    </row>
    <row r="540" spans="5:9">
      <c r="E540" s="27"/>
      <c r="F540" s="27"/>
      <c r="G540" s="27"/>
      <c r="H540" s="27"/>
      <c r="I540" s="27"/>
    </row>
    <row r="541" spans="5:9">
      <c r="E541" s="27"/>
      <c r="F541" s="27"/>
      <c r="G541" s="27"/>
      <c r="H541" s="27"/>
      <c r="I541" s="27"/>
    </row>
    <row r="542" spans="5:9" ht="15">
      <c r="E542" s="27"/>
      <c r="F542" s="27"/>
      <c r="G542" s="27"/>
      <c r="H542" s="63"/>
      <c r="I542" s="27"/>
    </row>
    <row r="543" spans="5:9">
      <c r="E543" s="27"/>
      <c r="F543" s="27"/>
      <c r="G543" s="27"/>
      <c r="H543" s="27"/>
      <c r="I543" s="27"/>
    </row>
    <row r="544" spans="5:9">
      <c r="E544" s="27"/>
      <c r="F544" s="27"/>
      <c r="G544" s="27"/>
      <c r="H544" s="27"/>
      <c r="I544" s="27"/>
    </row>
    <row r="545" spans="5:9">
      <c r="E545" s="27"/>
      <c r="F545" s="27"/>
      <c r="G545" s="27"/>
      <c r="H545" s="27"/>
      <c r="I545" s="27"/>
    </row>
    <row r="546" spans="5:9">
      <c r="E546" s="27"/>
      <c r="F546" s="27"/>
      <c r="G546" s="27"/>
      <c r="H546" s="27"/>
      <c r="I546" s="27"/>
    </row>
    <row r="547" spans="5:9" ht="15">
      <c r="E547" s="27"/>
      <c r="F547" s="27"/>
      <c r="G547" s="63"/>
      <c r="H547" s="27"/>
      <c r="I547" s="27"/>
    </row>
    <row r="548" spans="5:9">
      <c r="E548" s="27"/>
      <c r="F548" s="27"/>
      <c r="G548" s="27"/>
      <c r="H548" s="27"/>
      <c r="I548" s="27"/>
    </row>
    <row r="549" spans="5:9" ht="15">
      <c r="E549" s="63"/>
      <c r="F549" s="63"/>
      <c r="G549" s="27"/>
      <c r="H549" s="27"/>
      <c r="I549" s="27"/>
    </row>
    <row r="550" spans="5:9">
      <c r="E550" s="27"/>
      <c r="F550" s="27"/>
      <c r="G550" s="27"/>
      <c r="H550" s="27"/>
      <c r="I550" s="27"/>
    </row>
    <row r="551" spans="5:9">
      <c r="E551" s="27"/>
      <c r="F551" s="27"/>
      <c r="G551" s="27"/>
      <c r="H551" s="27"/>
    </row>
    <row r="552" spans="5:9">
      <c r="E552" s="27"/>
      <c r="F552" s="27"/>
      <c r="G552" s="27"/>
      <c r="H552" s="27"/>
    </row>
    <row r="553" spans="5:9" ht="15">
      <c r="E553" s="27"/>
      <c r="F553" s="27"/>
      <c r="H553" s="27"/>
      <c r="I553" s="63"/>
    </row>
    <row r="554" spans="5:9">
      <c r="F554" s="27"/>
      <c r="H554" s="27"/>
      <c r="I554" s="27"/>
    </row>
    <row r="555" spans="5:9" ht="15">
      <c r="F555" s="27"/>
      <c r="G555" s="63"/>
      <c r="I555" s="27"/>
    </row>
    <row r="556" spans="5:9" ht="15">
      <c r="E556" s="63"/>
      <c r="G556" s="27"/>
      <c r="I556" s="27"/>
    </row>
    <row r="557" spans="5:9" ht="15">
      <c r="E557" s="27"/>
      <c r="G557" s="27"/>
      <c r="H557" s="63"/>
      <c r="I557" s="27"/>
    </row>
    <row r="558" spans="5:9" ht="15">
      <c r="E558" s="27"/>
      <c r="F558" s="63"/>
      <c r="G558" s="27"/>
      <c r="H558" s="27"/>
      <c r="I558" s="27"/>
    </row>
    <row r="559" spans="5:9">
      <c r="E559" s="27"/>
      <c r="F559" s="27"/>
      <c r="G559" s="27"/>
      <c r="H559" s="27"/>
      <c r="I559" s="27"/>
    </row>
    <row r="560" spans="5:9">
      <c r="F560" s="27"/>
      <c r="H560" s="27"/>
      <c r="I560" s="27"/>
    </row>
    <row r="561" spans="6:9">
      <c r="F561" s="27"/>
      <c r="H561" s="27"/>
    </row>
    <row r="563" spans="6:9" ht="15">
      <c r="I563" s="63"/>
    </row>
    <row r="564" spans="6:9" ht="15">
      <c r="F564" s="63"/>
      <c r="H564" s="63"/>
      <c r="I564" s="27"/>
    </row>
    <row r="565" spans="6:9">
      <c r="F565" s="27"/>
      <c r="H565" s="27"/>
      <c r="I565" s="27"/>
    </row>
    <row r="566" spans="6:9">
      <c r="F566" s="27"/>
      <c r="H566" s="27"/>
      <c r="I566" s="27"/>
    </row>
    <row r="567" spans="6:9">
      <c r="F567" s="27"/>
      <c r="H567" s="27"/>
      <c r="I567" s="27"/>
    </row>
    <row r="568" spans="6:9">
      <c r="H568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110" max="11" man="1"/>
    <brk id="169" max="11" man="1"/>
    <brk id="224" max="11" man="1"/>
    <brk id="299" max="11" man="1"/>
    <brk id="363" max="11" man="1"/>
    <brk id="407" max="11" man="1"/>
    <brk id="438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N541"/>
  <sheetViews>
    <sheetView topLeftCell="A50" workbookViewId="0">
      <selection activeCell="P3" sqref="P3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>
      <c r="Q1" s="27"/>
      <c r="R1" s="27"/>
      <c r="S1" s="28" t="s">
        <v>387</v>
      </c>
      <c r="T1" s="27" t="str">
        <f t="shared" ref="T1:Y1" si="0">IF(OR(T$6&gt;$D$5,T$6&gt;COUNT($E1:$J1)),"",LARGE($E1:$J1,T$6))</f>
        <v/>
      </c>
      <c r="U1" s="27" t="str">
        <f t="shared" si="0"/>
        <v/>
      </c>
      <c r="V1" s="27" t="str">
        <f t="shared" si="0"/>
        <v/>
      </c>
      <c r="W1" s="27" t="str">
        <f t="shared" si="0"/>
        <v/>
      </c>
      <c r="X1" s="27" t="str">
        <f t="shared" si="0"/>
        <v/>
      </c>
      <c r="Y1" s="27" t="str">
        <f t="shared" si="0"/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>
      <c r="A2" s="2" t="s">
        <v>389</v>
      </c>
      <c r="J2" s="31" t="s">
        <v>712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1285</v>
      </c>
      <c r="M2" s="32"/>
      <c r="N2" s="39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7"/>
      <c r="U2" s="27"/>
      <c r="V2" s="27"/>
      <c r="W2" s="27"/>
      <c r="X2" s="27"/>
      <c r="Y2" s="27"/>
      <c r="Z2" s="31" t="s">
        <v>713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64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>
      <c r="J3" s="31"/>
      <c r="K3" s="27"/>
      <c r="L3" s="27"/>
      <c r="M3" s="27"/>
      <c r="N3" s="39"/>
      <c r="O3" s="27" t="s">
        <v>393</v>
      </c>
      <c r="P3" s="40">
        <v>6</v>
      </c>
      <c r="Q3" s="41" t="s">
        <v>714</v>
      </c>
      <c r="R3" s="42" t="s">
        <v>395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 t="s">
        <v>396</v>
      </c>
      <c r="AH3" s="3">
        <f>$D$5-1</f>
        <v>3</v>
      </c>
      <c r="AI3" s="1" t="s">
        <v>397</v>
      </c>
      <c r="AL3" s="30"/>
    </row>
    <row r="4" spans="1:40" s="15" customFormat="1" ht="38.25" customHeight="1" collapsed="1" thickBot="1">
      <c r="A4" s="15" t="s">
        <v>1274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4">
        <f>SUM(R6:R317)</f>
        <v>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41" t="s">
        <v>715</v>
      </c>
      <c r="AI4" s="27"/>
      <c r="AJ4" s="27"/>
      <c r="AK4" s="27"/>
      <c r="AL4" s="45" t="s">
        <v>716</v>
      </c>
      <c r="AM4" s="27"/>
      <c r="AN4" s="27"/>
    </row>
    <row r="5" spans="1:40">
      <c r="A5" s="26" t="s">
        <v>400</v>
      </c>
      <c r="B5" s="26"/>
      <c r="C5" s="26"/>
      <c r="D5" s="46">
        <v>4</v>
      </c>
      <c r="K5" s="47" t="str">
        <f>"Total is best " &amp;D5&amp;" races"</f>
        <v>Total is best 4 races</v>
      </c>
      <c r="Q5" s="26" t="s">
        <v>401</v>
      </c>
      <c r="R5" s="26"/>
      <c r="S5" s="26"/>
      <c r="T5" s="26" t="s">
        <v>402</v>
      </c>
      <c r="U5" s="26"/>
      <c r="V5" s="26"/>
      <c r="W5" s="26"/>
      <c r="X5" s="26"/>
      <c r="Y5" s="26"/>
      <c r="AB5" s="2" t="s">
        <v>403</v>
      </c>
      <c r="AE5" s="26" t="s">
        <v>404</v>
      </c>
      <c r="AH5" s="26"/>
      <c r="AI5" s="41" t="s">
        <v>717</v>
      </c>
      <c r="AJ5" s="26"/>
      <c r="AK5" s="26"/>
      <c r="AL5" s="30"/>
    </row>
    <row r="6" spans="1:40" s="26" customFormat="1" ht="33.75">
      <c r="A6" s="50" t="s">
        <v>406</v>
      </c>
      <c r="B6" s="49" t="s">
        <v>407</v>
      </c>
      <c r="C6" s="26" t="s">
        <v>408</v>
      </c>
      <c r="D6" s="50" t="s">
        <v>409</v>
      </c>
      <c r="E6" s="50" t="s">
        <v>410</v>
      </c>
      <c r="F6" s="50" t="s">
        <v>411</v>
      </c>
      <c r="G6" s="50" t="s">
        <v>412</v>
      </c>
      <c r="H6" s="50" t="s">
        <v>413</v>
      </c>
      <c r="I6" s="50" t="s">
        <v>414</v>
      </c>
      <c r="J6" s="50" t="s">
        <v>415</v>
      </c>
      <c r="K6" s="50" t="s">
        <v>416</v>
      </c>
      <c r="L6" s="51" t="s">
        <v>417</v>
      </c>
      <c r="M6" s="51" t="s">
        <v>418</v>
      </c>
      <c r="N6" s="52" t="s">
        <v>419</v>
      </c>
      <c r="O6" s="20" t="s">
        <v>420</v>
      </c>
      <c r="P6" s="51" t="s">
        <v>421</v>
      </c>
      <c r="Q6" s="50"/>
      <c r="R6" s="50"/>
      <c r="S6" s="20" t="s">
        <v>423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AA6" s="53" t="s">
        <v>424</v>
      </c>
      <c r="AB6" s="22" t="s">
        <v>425</v>
      </c>
      <c r="AC6" s="22" t="s">
        <v>426</v>
      </c>
      <c r="AD6" s="22" t="s">
        <v>427</v>
      </c>
      <c r="AE6" s="53" t="s">
        <v>428</v>
      </c>
      <c r="AF6" s="53" t="s">
        <v>429</v>
      </c>
      <c r="AG6" s="22" t="s">
        <v>430</v>
      </c>
      <c r="AH6" s="22" t="s">
        <v>431</v>
      </c>
      <c r="AI6" s="22" t="s">
        <v>425</v>
      </c>
      <c r="AJ6" s="22" t="s">
        <v>426</v>
      </c>
      <c r="AK6" s="22" t="s">
        <v>427</v>
      </c>
      <c r="AL6" s="48"/>
    </row>
    <row r="7" spans="1:40" s="26" customFormat="1">
      <c r="A7" s="50"/>
      <c r="B7" s="1"/>
      <c r="C7" s="26" t="s">
        <v>718</v>
      </c>
      <c r="D7" s="50"/>
      <c r="E7" s="27"/>
      <c r="F7" s="29"/>
      <c r="G7" s="29"/>
      <c r="H7" s="29"/>
      <c r="I7" s="29"/>
      <c r="J7" s="29"/>
      <c r="K7" s="27"/>
      <c r="L7" s="27"/>
      <c r="M7" s="27"/>
      <c r="N7" s="39"/>
      <c r="O7" s="27"/>
      <c r="P7" s="27"/>
      <c r="Q7" s="50" t="s">
        <v>58</v>
      </c>
      <c r="R7" s="50"/>
      <c r="S7" s="34"/>
      <c r="T7" s="50"/>
      <c r="U7" s="50"/>
      <c r="V7" s="50"/>
      <c r="W7" s="50"/>
      <c r="X7" s="50"/>
      <c r="Y7" s="50"/>
      <c r="AE7" s="54"/>
      <c r="AF7" s="54"/>
      <c r="AI7" s="38">
        <v>795</v>
      </c>
      <c r="AJ7" s="38">
        <v>780</v>
      </c>
      <c r="AK7" s="38">
        <v>725</v>
      </c>
      <c r="AL7" s="48"/>
    </row>
    <row r="8" spans="1:40" s="26" customFormat="1">
      <c r="A8" s="29">
        <v>1</v>
      </c>
      <c r="B8" s="1">
        <v>1</v>
      </c>
      <c r="C8" s="1" t="s">
        <v>56</v>
      </c>
      <c r="D8" s="29" t="s">
        <v>24</v>
      </c>
      <c r="E8" s="29"/>
      <c r="F8" s="29"/>
      <c r="G8" s="29">
        <v>200</v>
      </c>
      <c r="H8" s="29">
        <v>200</v>
      </c>
      <c r="I8" s="29">
        <v>200</v>
      </c>
      <c r="J8" s="29">
        <v>200</v>
      </c>
      <c r="K8" s="32">
        <f t="shared" ref="K8:K48" si="1">IFERROR(LARGE(E8:J8,1),0)+IF($D$5&gt;=2,IFERROR(LARGE(E8:J8,2),0),0)+IF($D$5&gt;=3,IFERROR(LARGE(E8:J8,3),0),0)+IF($D$5&gt;=4,IFERROR(LARGE(E8:J8,4),0),0)+IF($D$5&gt;=5,IFERROR(LARGE(E8:J8,5),0),0)+IF($D$5&gt;=6,IFERROR(LARGE(E8:J8,6),0),0)</f>
        <v>800</v>
      </c>
      <c r="L8" s="32" t="s">
        <v>1286</v>
      </c>
      <c r="M8" s="32" t="s">
        <v>59</v>
      </c>
      <c r="N8" s="39">
        <f t="shared" ref="N8:N48" si="2">K8-(ROW(K8)-ROW(K$6))/10000</f>
        <v>799.99980000000005</v>
      </c>
      <c r="O8" s="32">
        <f t="shared" ref="O8:O48" si="3">COUNT(E8:J8)</f>
        <v>4</v>
      </c>
      <c r="P8" s="32">
        <f t="shared" ref="P8:P48" ca="1" si="4">IF(AND(O8=1,OFFSET(D8,0,P$3)&gt;0),"Y",0)</f>
        <v>0</v>
      </c>
      <c r="Q8" s="33" t="s">
        <v>58</v>
      </c>
      <c r="R8" s="34">
        <f t="shared" ref="R8:R48" si="5">1-(Q8=Q7)</f>
        <v>0</v>
      </c>
      <c r="S8" s="34">
        <f t="shared" ref="S8:S48" si="6">N8+T8/1000+U8/10000+V8/100000+W8/1000000+X8/10000000+Y8/100000000</f>
        <v>800.0020219999999</v>
      </c>
      <c r="T8" s="29"/>
      <c r="U8" s="29"/>
      <c r="V8" s="29">
        <v>200</v>
      </c>
      <c r="W8" s="29">
        <v>200</v>
      </c>
      <c r="X8" s="29">
        <v>200</v>
      </c>
      <c r="Y8" s="29">
        <v>200</v>
      </c>
      <c r="AA8" s="35">
        <v>0</v>
      </c>
      <c r="AB8" s="35">
        <v>0</v>
      </c>
      <c r="AC8" s="35">
        <v>0</v>
      </c>
      <c r="AD8" s="35">
        <v>0</v>
      </c>
      <c r="AE8" s="36">
        <v>3</v>
      </c>
      <c r="AF8" s="64">
        <v>600.00131999999985</v>
      </c>
      <c r="AG8" s="38">
        <v>200</v>
      </c>
      <c r="AH8" s="32">
        <v>800</v>
      </c>
      <c r="AI8" s="38" t="s">
        <v>59</v>
      </c>
      <c r="AJ8" s="38" t="s">
        <v>134</v>
      </c>
      <c r="AK8" s="38" t="s">
        <v>719</v>
      </c>
      <c r="AL8" s="48"/>
    </row>
    <row r="9" spans="1:40" s="26" customFormat="1">
      <c r="A9" s="29">
        <v>2</v>
      </c>
      <c r="B9" s="1">
        <v>2</v>
      </c>
      <c r="C9" s="1" t="s">
        <v>86</v>
      </c>
      <c r="D9" s="29" t="s">
        <v>47</v>
      </c>
      <c r="E9" s="29">
        <v>200</v>
      </c>
      <c r="F9" s="29">
        <v>200</v>
      </c>
      <c r="G9" s="29">
        <v>197</v>
      </c>
      <c r="H9" s="29">
        <v>197</v>
      </c>
      <c r="I9" s="29">
        <v>198</v>
      </c>
      <c r="J9" s="29">
        <v>199</v>
      </c>
      <c r="K9" s="32">
        <f t="shared" si="1"/>
        <v>797</v>
      </c>
      <c r="L9" s="32" t="s">
        <v>1286</v>
      </c>
      <c r="M9" s="32" t="s">
        <v>134</v>
      </c>
      <c r="N9" s="39">
        <f t="shared" si="2"/>
        <v>796.99969999999996</v>
      </c>
      <c r="O9" s="32">
        <f t="shared" si="3"/>
        <v>6</v>
      </c>
      <c r="P9" s="32">
        <f t="shared" ca="1" si="4"/>
        <v>0</v>
      </c>
      <c r="Q9" s="33" t="s">
        <v>58</v>
      </c>
      <c r="R9" s="55">
        <f t="shared" si="5"/>
        <v>0</v>
      </c>
      <c r="S9" s="34">
        <f t="shared" si="6"/>
        <v>797.22190966999995</v>
      </c>
      <c r="T9" s="29">
        <v>200</v>
      </c>
      <c r="U9" s="29">
        <v>200</v>
      </c>
      <c r="V9" s="29">
        <v>199</v>
      </c>
      <c r="W9" s="29">
        <v>198</v>
      </c>
      <c r="X9" s="29">
        <v>197</v>
      </c>
      <c r="Y9" s="29">
        <v>197</v>
      </c>
      <c r="AA9" s="35">
        <v>0</v>
      </c>
      <c r="AB9" s="35">
        <v>0</v>
      </c>
      <c r="AC9" s="35">
        <v>0</v>
      </c>
      <c r="AD9" s="35">
        <v>0</v>
      </c>
      <c r="AE9" s="36">
        <v>5</v>
      </c>
      <c r="AF9" s="64">
        <v>795.22199670000009</v>
      </c>
      <c r="AG9" s="38">
        <v>200</v>
      </c>
      <c r="AH9" s="32">
        <v>798</v>
      </c>
      <c r="AI9" s="38" t="s">
        <v>59</v>
      </c>
      <c r="AJ9" s="38" t="s">
        <v>134</v>
      </c>
      <c r="AK9" s="38"/>
      <c r="AL9" s="48"/>
    </row>
    <row r="10" spans="1:40" s="26" customFormat="1">
      <c r="A10" s="29">
        <v>3</v>
      </c>
      <c r="B10" s="1">
        <v>3</v>
      </c>
      <c r="C10" s="1" t="s">
        <v>87</v>
      </c>
      <c r="D10" s="29" t="s">
        <v>36</v>
      </c>
      <c r="E10" s="29"/>
      <c r="F10" s="29">
        <v>198</v>
      </c>
      <c r="G10" s="29">
        <v>196</v>
      </c>
      <c r="H10" s="29"/>
      <c r="I10" s="29">
        <v>199</v>
      </c>
      <c r="J10" s="29">
        <v>198</v>
      </c>
      <c r="K10" s="32">
        <f t="shared" si="1"/>
        <v>791</v>
      </c>
      <c r="L10" s="32" t="s">
        <v>1286</v>
      </c>
      <c r="M10" s="32" t="s">
        <v>719</v>
      </c>
      <c r="N10" s="39">
        <f t="shared" si="2"/>
        <v>790.99959999999999</v>
      </c>
      <c r="O10" s="32">
        <f t="shared" si="3"/>
        <v>4</v>
      </c>
      <c r="P10" s="32">
        <f t="shared" ca="1" si="4"/>
        <v>0</v>
      </c>
      <c r="Q10" s="33" t="s">
        <v>58</v>
      </c>
      <c r="R10" s="34">
        <f t="shared" si="5"/>
        <v>0</v>
      </c>
      <c r="S10" s="34">
        <f t="shared" si="6"/>
        <v>791.02160759999992</v>
      </c>
      <c r="T10" s="29"/>
      <c r="U10" s="29">
        <v>198</v>
      </c>
      <c r="V10" s="29">
        <v>199</v>
      </c>
      <c r="W10" s="29">
        <v>198</v>
      </c>
      <c r="X10" s="29">
        <v>196</v>
      </c>
      <c r="Y10" s="29"/>
      <c r="AA10" s="35">
        <v>0</v>
      </c>
      <c r="AB10" s="35">
        <v>0</v>
      </c>
      <c r="AC10" s="35">
        <v>0</v>
      </c>
      <c r="AD10" s="35">
        <v>0</v>
      </c>
      <c r="AE10" s="36">
        <v>3</v>
      </c>
      <c r="AF10" s="64">
        <v>593.02088600000002</v>
      </c>
      <c r="AG10" s="38">
        <v>199</v>
      </c>
      <c r="AH10" s="32">
        <v>792</v>
      </c>
      <c r="AI10" s="38"/>
      <c r="AJ10" s="38" t="s">
        <v>134</v>
      </c>
      <c r="AK10" s="38" t="s">
        <v>719</v>
      </c>
      <c r="AL10" s="48"/>
    </row>
    <row r="11" spans="1:40" s="26" customFormat="1">
      <c r="A11" s="29">
        <v>4</v>
      </c>
      <c r="B11" s="1">
        <v>4</v>
      </c>
      <c r="C11" s="1" t="s">
        <v>114</v>
      </c>
      <c r="D11" s="29" t="s">
        <v>28</v>
      </c>
      <c r="E11" s="29">
        <v>195</v>
      </c>
      <c r="F11" s="29">
        <v>195</v>
      </c>
      <c r="G11" s="29">
        <v>193</v>
      </c>
      <c r="H11" s="29">
        <v>193</v>
      </c>
      <c r="I11" s="29">
        <v>197</v>
      </c>
      <c r="J11" s="29">
        <v>196</v>
      </c>
      <c r="K11" s="32">
        <f t="shared" si="1"/>
        <v>783</v>
      </c>
      <c r="L11" s="32" t="s">
        <v>1286</v>
      </c>
      <c r="M11" s="32"/>
      <c r="N11" s="39">
        <f t="shared" si="2"/>
        <v>782.99950000000001</v>
      </c>
      <c r="O11" s="32">
        <f t="shared" si="3"/>
        <v>6</v>
      </c>
      <c r="P11" s="32">
        <f t="shared" ca="1" si="4"/>
        <v>0</v>
      </c>
      <c r="Q11" s="33" t="s">
        <v>58</v>
      </c>
      <c r="R11" s="55">
        <f t="shared" si="5"/>
        <v>0</v>
      </c>
      <c r="S11" s="34">
        <f t="shared" si="6"/>
        <v>783.21618723000006</v>
      </c>
      <c r="T11" s="29">
        <v>195</v>
      </c>
      <c r="U11" s="29">
        <v>195</v>
      </c>
      <c r="V11" s="29">
        <v>197</v>
      </c>
      <c r="W11" s="29">
        <v>196</v>
      </c>
      <c r="X11" s="29">
        <v>193</v>
      </c>
      <c r="Y11" s="29">
        <v>193</v>
      </c>
      <c r="AA11" s="35">
        <v>0</v>
      </c>
      <c r="AB11" s="35">
        <v>0</v>
      </c>
      <c r="AC11" s="35">
        <v>0</v>
      </c>
      <c r="AD11" s="35">
        <v>0</v>
      </c>
      <c r="AE11" s="36">
        <v>5</v>
      </c>
      <c r="AF11" s="64">
        <v>780.21638229999996</v>
      </c>
      <c r="AG11" s="38">
        <v>197</v>
      </c>
      <c r="AH11" s="32">
        <v>784</v>
      </c>
      <c r="AI11" s="38"/>
      <c r="AJ11" s="38" t="s">
        <v>134</v>
      </c>
      <c r="AK11" s="38" t="s">
        <v>719</v>
      </c>
      <c r="AL11" s="48"/>
    </row>
    <row r="12" spans="1:40" s="26" customFormat="1">
      <c r="A12" s="29">
        <v>5</v>
      </c>
      <c r="B12" s="1">
        <v>5</v>
      </c>
      <c r="C12" s="1" t="s">
        <v>165</v>
      </c>
      <c r="D12" s="29" t="s">
        <v>47</v>
      </c>
      <c r="E12" s="29">
        <v>183</v>
      </c>
      <c r="F12" s="29">
        <v>181</v>
      </c>
      <c r="G12" s="29">
        <v>176</v>
      </c>
      <c r="H12" s="29">
        <v>182</v>
      </c>
      <c r="I12" s="29">
        <v>179</v>
      </c>
      <c r="J12" s="29">
        <v>184</v>
      </c>
      <c r="K12" s="32">
        <f t="shared" si="1"/>
        <v>730</v>
      </c>
      <c r="L12" s="32" t="s">
        <v>1286</v>
      </c>
      <c r="M12" s="32"/>
      <c r="N12" s="39">
        <f t="shared" si="2"/>
        <v>729.99940000000004</v>
      </c>
      <c r="O12" s="32">
        <f t="shared" si="3"/>
        <v>6</v>
      </c>
      <c r="P12" s="32">
        <f t="shared" ca="1" si="4"/>
        <v>0</v>
      </c>
      <c r="Q12" s="33" t="s">
        <v>58</v>
      </c>
      <c r="R12" s="55">
        <f t="shared" si="5"/>
        <v>0</v>
      </c>
      <c r="S12" s="34">
        <f t="shared" si="6"/>
        <v>730.20254166000007</v>
      </c>
      <c r="T12" s="29">
        <v>183</v>
      </c>
      <c r="U12" s="29">
        <v>181</v>
      </c>
      <c r="V12" s="29">
        <v>184</v>
      </c>
      <c r="W12" s="29">
        <v>182</v>
      </c>
      <c r="X12" s="29">
        <v>179</v>
      </c>
      <c r="Y12" s="29">
        <v>176</v>
      </c>
      <c r="AA12" s="35">
        <v>0</v>
      </c>
      <c r="AB12" s="35">
        <v>0</v>
      </c>
      <c r="AC12" s="35">
        <v>0</v>
      </c>
      <c r="AD12" s="35">
        <v>0</v>
      </c>
      <c r="AE12" s="36">
        <v>5</v>
      </c>
      <c r="AF12" s="64">
        <v>725.20271659999992</v>
      </c>
      <c r="AG12" s="38">
        <v>183</v>
      </c>
      <c r="AH12" s="32">
        <v>729</v>
      </c>
      <c r="AI12" s="38"/>
      <c r="AJ12" s="38"/>
      <c r="AK12" s="38" t="s">
        <v>719</v>
      </c>
      <c r="AL12" s="48"/>
    </row>
    <row r="13" spans="1:40" s="26" customFormat="1">
      <c r="A13" s="29">
        <v>6</v>
      </c>
      <c r="B13" s="1">
        <v>6</v>
      </c>
      <c r="C13" s="1" t="s">
        <v>195</v>
      </c>
      <c r="D13" s="29" t="s">
        <v>77</v>
      </c>
      <c r="E13" s="29">
        <v>187</v>
      </c>
      <c r="F13" s="29">
        <v>190</v>
      </c>
      <c r="G13" s="29"/>
      <c r="H13" s="29">
        <v>164</v>
      </c>
      <c r="I13" s="29"/>
      <c r="J13" s="29">
        <v>180</v>
      </c>
      <c r="K13" s="32">
        <f t="shared" si="1"/>
        <v>721</v>
      </c>
      <c r="L13" s="32" t="s">
        <v>1286</v>
      </c>
      <c r="M13" s="32"/>
      <c r="N13" s="39">
        <f t="shared" si="2"/>
        <v>720.99929999999995</v>
      </c>
      <c r="O13" s="32">
        <f t="shared" si="3"/>
        <v>4</v>
      </c>
      <c r="P13" s="32">
        <f t="shared" ca="1" si="4"/>
        <v>0</v>
      </c>
      <c r="Q13" s="33" t="s">
        <v>58</v>
      </c>
      <c r="R13" s="55">
        <f t="shared" si="5"/>
        <v>0</v>
      </c>
      <c r="S13" s="34">
        <f t="shared" si="6"/>
        <v>721.20726400000001</v>
      </c>
      <c r="T13" s="29">
        <v>187</v>
      </c>
      <c r="U13" s="29">
        <v>190</v>
      </c>
      <c r="V13" s="29">
        <v>180</v>
      </c>
      <c r="W13" s="29">
        <v>164</v>
      </c>
      <c r="X13" s="29"/>
      <c r="Y13" s="29"/>
      <c r="AA13" s="35">
        <v>0</v>
      </c>
      <c r="AB13" s="35">
        <v>0</v>
      </c>
      <c r="AC13" s="35">
        <v>0</v>
      </c>
      <c r="AD13" s="35">
        <v>0</v>
      </c>
      <c r="AE13" s="36">
        <v>3</v>
      </c>
      <c r="AF13" s="64">
        <v>541.20623999999998</v>
      </c>
      <c r="AG13" s="38">
        <v>190</v>
      </c>
      <c r="AH13" s="32">
        <v>731</v>
      </c>
      <c r="AI13" s="38"/>
      <c r="AJ13" s="38"/>
      <c r="AK13" s="38" t="s">
        <v>719</v>
      </c>
      <c r="AL13" s="48"/>
    </row>
    <row r="14" spans="1:40" s="26" customFormat="1">
      <c r="A14" s="29">
        <v>7</v>
      </c>
      <c r="B14" s="1">
        <v>7</v>
      </c>
      <c r="C14" s="1" t="s">
        <v>720</v>
      </c>
      <c r="D14" s="29" t="s">
        <v>65</v>
      </c>
      <c r="E14" s="29">
        <v>162</v>
      </c>
      <c r="F14" s="29"/>
      <c r="G14" s="29">
        <v>170</v>
      </c>
      <c r="H14" s="29">
        <v>179</v>
      </c>
      <c r="I14" s="29">
        <v>178</v>
      </c>
      <c r="J14" s="29"/>
      <c r="K14" s="32">
        <f t="shared" si="1"/>
        <v>689</v>
      </c>
      <c r="L14" s="32" t="s">
        <v>1286</v>
      </c>
      <c r="M14" s="32"/>
      <c r="N14" s="39">
        <f t="shared" si="2"/>
        <v>688.99919999999997</v>
      </c>
      <c r="O14" s="32">
        <f t="shared" si="3"/>
        <v>4</v>
      </c>
      <c r="P14" s="32">
        <f t="shared" ca="1" si="4"/>
        <v>0</v>
      </c>
      <c r="Q14" s="33" t="s">
        <v>58</v>
      </c>
      <c r="R14" s="55">
        <f t="shared" si="5"/>
        <v>0</v>
      </c>
      <c r="S14" s="34">
        <f t="shared" si="6"/>
        <v>689.163185</v>
      </c>
      <c r="T14" s="29">
        <v>162</v>
      </c>
      <c r="U14" s="29"/>
      <c r="V14" s="29">
        <v>179</v>
      </c>
      <c r="W14" s="29">
        <v>178</v>
      </c>
      <c r="X14" s="29">
        <v>170</v>
      </c>
      <c r="Y14" s="29"/>
      <c r="AA14" s="35">
        <v>0</v>
      </c>
      <c r="AB14" s="35">
        <v>0</v>
      </c>
      <c r="AC14" s="35">
        <v>0</v>
      </c>
      <c r="AD14" s="35">
        <v>0</v>
      </c>
      <c r="AE14" s="36">
        <v>4</v>
      </c>
      <c r="AF14" s="64">
        <v>689.16348500000004</v>
      </c>
      <c r="AG14" s="38">
        <v>179</v>
      </c>
      <c r="AH14" s="32">
        <v>706</v>
      </c>
      <c r="AI14" s="38"/>
      <c r="AJ14" s="38"/>
      <c r="AK14" s="38"/>
      <c r="AL14" s="48"/>
    </row>
    <row r="15" spans="1:40" s="26" customFormat="1">
      <c r="A15" s="29">
        <v>8</v>
      </c>
      <c r="B15" s="1">
        <v>8</v>
      </c>
      <c r="C15" s="1" t="s">
        <v>721</v>
      </c>
      <c r="D15" s="29" t="s">
        <v>217</v>
      </c>
      <c r="E15" s="29">
        <v>178</v>
      </c>
      <c r="F15" s="29">
        <v>172</v>
      </c>
      <c r="G15" s="29">
        <v>173</v>
      </c>
      <c r="H15" s="29">
        <v>151</v>
      </c>
      <c r="I15" s="29">
        <v>162</v>
      </c>
      <c r="J15" s="29"/>
      <c r="K15" s="32">
        <f t="shared" si="1"/>
        <v>685</v>
      </c>
      <c r="L15" s="32" t="s">
        <v>1286</v>
      </c>
      <c r="M15" s="32"/>
      <c r="N15" s="39">
        <f t="shared" si="2"/>
        <v>684.9991</v>
      </c>
      <c r="O15" s="32">
        <f t="shared" si="3"/>
        <v>5</v>
      </c>
      <c r="P15" s="32">
        <f t="shared" ca="1" si="4"/>
        <v>0</v>
      </c>
      <c r="Q15" s="33" t="s">
        <v>58</v>
      </c>
      <c r="R15" s="55">
        <f t="shared" si="5"/>
        <v>0</v>
      </c>
      <c r="S15" s="34">
        <f t="shared" si="6"/>
        <v>685.19620710000004</v>
      </c>
      <c r="T15" s="29">
        <v>178</v>
      </c>
      <c r="U15" s="29">
        <v>172</v>
      </c>
      <c r="V15" s="29">
        <v>173</v>
      </c>
      <c r="W15" s="29">
        <v>162</v>
      </c>
      <c r="X15" s="29">
        <v>151</v>
      </c>
      <c r="Y15" s="29"/>
      <c r="AA15" s="35">
        <v>0</v>
      </c>
      <c r="AB15" s="35">
        <v>0</v>
      </c>
      <c r="AC15" s="35">
        <v>0</v>
      </c>
      <c r="AD15" s="35">
        <v>0</v>
      </c>
      <c r="AE15" s="36">
        <v>5</v>
      </c>
      <c r="AF15" s="64">
        <v>685.19650710000008</v>
      </c>
      <c r="AG15" s="38">
        <v>178</v>
      </c>
      <c r="AH15" s="32">
        <v>701</v>
      </c>
      <c r="AI15" s="38"/>
      <c r="AJ15" s="38"/>
      <c r="AK15" s="38"/>
      <c r="AL15" s="48"/>
    </row>
    <row r="16" spans="1:40" s="26" customFormat="1">
      <c r="A16" s="29">
        <v>9</v>
      </c>
      <c r="B16" s="1">
        <v>9</v>
      </c>
      <c r="C16" s="1" t="s">
        <v>722</v>
      </c>
      <c r="D16" s="29" t="s">
        <v>122</v>
      </c>
      <c r="E16" s="29">
        <v>167</v>
      </c>
      <c r="F16" s="29">
        <v>158</v>
      </c>
      <c r="G16" s="29">
        <v>164</v>
      </c>
      <c r="H16" s="29">
        <v>169</v>
      </c>
      <c r="I16" s="29"/>
      <c r="J16" s="29"/>
      <c r="K16" s="32">
        <f t="shared" si="1"/>
        <v>658</v>
      </c>
      <c r="L16" s="32" t="s">
        <v>1286</v>
      </c>
      <c r="M16" s="32"/>
      <c r="N16" s="39">
        <f t="shared" si="2"/>
        <v>657.99900000000002</v>
      </c>
      <c r="O16" s="32">
        <f t="shared" si="3"/>
        <v>4</v>
      </c>
      <c r="P16" s="32">
        <f t="shared" ca="1" si="4"/>
        <v>0</v>
      </c>
      <c r="Q16" s="33" t="s">
        <v>58</v>
      </c>
      <c r="R16" s="55">
        <f t="shared" si="5"/>
        <v>0</v>
      </c>
      <c r="S16" s="34">
        <f t="shared" si="6"/>
        <v>658.18365400000016</v>
      </c>
      <c r="T16" s="29">
        <v>167</v>
      </c>
      <c r="U16" s="29">
        <v>158</v>
      </c>
      <c r="V16" s="29">
        <v>169</v>
      </c>
      <c r="W16" s="29">
        <v>164</v>
      </c>
      <c r="X16" s="29"/>
      <c r="Y16" s="29"/>
      <c r="AA16" s="35">
        <v>0</v>
      </c>
      <c r="AB16" s="35">
        <v>0</v>
      </c>
      <c r="AC16" s="35">
        <v>0</v>
      </c>
      <c r="AD16" s="35">
        <v>0</v>
      </c>
      <c r="AE16" s="36">
        <v>4</v>
      </c>
      <c r="AF16" s="64">
        <v>658.18395400000009</v>
      </c>
      <c r="AG16" s="38">
        <v>169</v>
      </c>
      <c r="AH16" s="32">
        <v>669</v>
      </c>
      <c r="AI16" s="38"/>
      <c r="AJ16" s="38"/>
      <c r="AK16" s="38"/>
      <c r="AL16" s="48"/>
    </row>
    <row r="17" spans="1:38" s="26" customFormat="1">
      <c r="A17" s="29">
        <v>10</v>
      </c>
      <c r="B17" s="1">
        <v>10</v>
      </c>
      <c r="C17" s="1" t="s">
        <v>228</v>
      </c>
      <c r="D17" s="29" t="s">
        <v>36</v>
      </c>
      <c r="E17" s="29">
        <v>131</v>
      </c>
      <c r="F17" s="29"/>
      <c r="G17" s="29">
        <v>155</v>
      </c>
      <c r="H17" s="29">
        <v>155</v>
      </c>
      <c r="I17" s="29">
        <v>158</v>
      </c>
      <c r="J17" s="29">
        <v>174</v>
      </c>
      <c r="K17" s="32">
        <f t="shared" si="1"/>
        <v>642</v>
      </c>
      <c r="L17" s="32" t="s">
        <v>1286</v>
      </c>
      <c r="M17" s="32"/>
      <c r="N17" s="39">
        <f t="shared" si="2"/>
        <v>641.99890000000005</v>
      </c>
      <c r="O17" s="32">
        <f t="shared" si="3"/>
        <v>5</v>
      </c>
      <c r="P17" s="32">
        <f t="shared" ca="1" si="4"/>
        <v>0</v>
      </c>
      <c r="Q17" s="33" t="s">
        <v>58</v>
      </c>
      <c r="R17" s="55">
        <f t="shared" si="5"/>
        <v>0</v>
      </c>
      <c r="S17" s="34">
        <f t="shared" si="6"/>
        <v>642.13181505000011</v>
      </c>
      <c r="T17" s="29">
        <v>131</v>
      </c>
      <c r="U17" s="29"/>
      <c r="V17" s="29">
        <v>174</v>
      </c>
      <c r="W17" s="29">
        <v>158</v>
      </c>
      <c r="X17" s="29">
        <v>155</v>
      </c>
      <c r="Y17" s="29">
        <v>155</v>
      </c>
      <c r="AA17" s="35">
        <v>0</v>
      </c>
      <c r="AB17" s="35">
        <v>0</v>
      </c>
      <c r="AC17" s="35">
        <v>0</v>
      </c>
      <c r="AD17" s="35">
        <v>0</v>
      </c>
      <c r="AE17" s="36">
        <v>4</v>
      </c>
      <c r="AF17" s="64">
        <v>599.13175049999995</v>
      </c>
      <c r="AG17" s="38">
        <v>158</v>
      </c>
      <c r="AH17" s="32">
        <v>626</v>
      </c>
      <c r="AI17" s="38"/>
      <c r="AJ17" s="38"/>
      <c r="AK17" s="38"/>
      <c r="AL17" s="48"/>
    </row>
    <row r="18" spans="1:38" s="26" customFormat="1">
      <c r="A18" s="29">
        <v>11</v>
      </c>
      <c r="B18" s="1">
        <v>11</v>
      </c>
      <c r="C18" s="1" t="s">
        <v>220</v>
      </c>
      <c r="D18" s="29" t="s">
        <v>122</v>
      </c>
      <c r="E18" s="29"/>
      <c r="F18" s="29">
        <v>149</v>
      </c>
      <c r="G18" s="29">
        <v>147</v>
      </c>
      <c r="H18" s="29">
        <v>152</v>
      </c>
      <c r="I18" s="29">
        <v>156</v>
      </c>
      <c r="J18" s="29">
        <v>176</v>
      </c>
      <c r="K18" s="32">
        <f t="shared" si="1"/>
        <v>633</v>
      </c>
      <c r="L18" s="32" t="s">
        <v>1286</v>
      </c>
      <c r="M18" s="32"/>
      <c r="N18" s="39">
        <f t="shared" si="2"/>
        <v>632.99879999999996</v>
      </c>
      <c r="O18" s="32">
        <f t="shared" si="3"/>
        <v>5</v>
      </c>
      <c r="P18" s="32">
        <f t="shared" ca="1" si="4"/>
        <v>0</v>
      </c>
      <c r="Q18" s="33" t="s">
        <v>58</v>
      </c>
      <c r="R18" s="34">
        <f t="shared" si="5"/>
        <v>0</v>
      </c>
      <c r="S18" s="34">
        <f t="shared" si="6"/>
        <v>633.01563266999995</v>
      </c>
      <c r="T18" s="29"/>
      <c r="U18" s="29">
        <v>149</v>
      </c>
      <c r="V18" s="29">
        <v>176</v>
      </c>
      <c r="W18" s="29">
        <v>156</v>
      </c>
      <c r="X18" s="29">
        <v>152</v>
      </c>
      <c r="Y18" s="29">
        <v>147</v>
      </c>
      <c r="AA18" s="35">
        <v>0</v>
      </c>
      <c r="AB18" s="35">
        <v>0</v>
      </c>
      <c r="AC18" s="35">
        <v>0</v>
      </c>
      <c r="AD18" s="35">
        <v>0</v>
      </c>
      <c r="AE18" s="36">
        <v>4</v>
      </c>
      <c r="AF18" s="64">
        <v>604.01582669999993</v>
      </c>
      <c r="AG18" s="38">
        <v>156</v>
      </c>
      <c r="AH18" s="32">
        <v>613</v>
      </c>
      <c r="AI18" s="38"/>
      <c r="AJ18" s="38"/>
      <c r="AK18" s="38"/>
      <c r="AL18" s="48"/>
    </row>
    <row r="19" spans="1:38" s="26" customFormat="1">
      <c r="A19" s="29">
        <v>12</v>
      </c>
      <c r="B19" s="1">
        <v>12</v>
      </c>
      <c r="C19" s="1" t="s">
        <v>237</v>
      </c>
      <c r="D19" s="29" t="s">
        <v>74</v>
      </c>
      <c r="E19" s="29">
        <v>110</v>
      </c>
      <c r="F19" s="29">
        <v>144</v>
      </c>
      <c r="G19" s="29">
        <v>148</v>
      </c>
      <c r="H19" s="29">
        <v>146</v>
      </c>
      <c r="I19" s="29">
        <v>146</v>
      </c>
      <c r="J19" s="29">
        <v>170</v>
      </c>
      <c r="K19" s="32">
        <f t="shared" si="1"/>
        <v>610</v>
      </c>
      <c r="L19" s="32" t="s">
        <v>1286</v>
      </c>
      <c r="M19" s="32"/>
      <c r="N19" s="39">
        <f t="shared" si="2"/>
        <v>609.99869999999999</v>
      </c>
      <c r="O19" s="32">
        <f t="shared" si="3"/>
        <v>6</v>
      </c>
      <c r="P19" s="32">
        <f t="shared" ca="1" si="4"/>
        <v>0</v>
      </c>
      <c r="Q19" s="33" t="s">
        <v>58</v>
      </c>
      <c r="R19" s="55">
        <f t="shared" si="5"/>
        <v>0</v>
      </c>
      <c r="S19" s="34">
        <f t="shared" si="6"/>
        <v>610.12496406000002</v>
      </c>
      <c r="T19" s="29">
        <v>110</v>
      </c>
      <c r="U19" s="29">
        <v>144</v>
      </c>
      <c r="V19" s="29">
        <v>170</v>
      </c>
      <c r="W19" s="29">
        <v>148</v>
      </c>
      <c r="X19" s="29">
        <v>146</v>
      </c>
      <c r="Y19" s="29">
        <v>146</v>
      </c>
      <c r="AA19" s="35">
        <v>0</v>
      </c>
      <c r="AB19" s="35">
        <v>0</v>
      </c>
      <c r="AC19" s="35">
        <v>0</v>
      </c>
      <c r="AD19" s="35">
        <v>0</v>
      </c>
      <c r="AE19" s="36">
        <v>5</v>
      </c>
      <c r="AF19" s="64">
        <v>584.1247406</v>
      </c>
      <c r="AG19" s="38">
        <v>148</v>
      </c>
      <c r="AH19" s="32">
        <v>588</v>
      </c>
      <c r="AI19" s="38"/>
      <c r="AJ19" s="38"/>
      <c r="AK19" s="38"/>
      <c r="AL19" s="48"/>
    </row>
    <row r="20" spans="1:38" s="26" customFormat="1">
      <c r="A20" s="29">
        <v>13</v>
      </c>
      <c r="B20" s="1">
        <v>13</v>
      </c>
      <c r="C20" s="1" t="s">
        <v>723</v>
      </c>
      <c r="D20" s="29" t="s">
        <v>24</v>
      </c>
      <c r="E20" s="29"/>
      <c r="F20" s="29">
        <v>192</v>
      </c>
      <c r="G20" s="29">
        <v>199</v>
      </c>
      <c r="H20" s="29">
        <v>199</v>
      </c>
      <c r="I20" s="29"/>
      <c r="J20" s="29"/>
      <c r="K20" s="32">
        <f t="shared" si="1"/>
        <v>590</v>
      </c>
      <c r="L20" s="32" t="s">
        <v>1286</v>
      </c>
      <c r="M20" s="32"/>
      <c r="N20" s="39">
        <f t="shared" si="2"/>
        <v>589.99860000000001</v>
      </c>
      <c r="O20" s="32">
        <f t="shared" si="3"/>
        <v>3</v>
      </c>
      <c r="P20" s="32">
        <f t="shared" ca="1" si="4"/>
        <v>0</v>
      </c>
      <c r="Q20" s="33" t="s">
        <v>58</v>
      </c>
      <c r="R20" s="34">
        <f t="shared" si="5"/>
        <v>0</v>
      </c>
      <c r="S20" s="34">
        <f t="shared" si="6"/>
        <v>590.0199889999999</v>
      </c>
      <c r="T20" s="29"/>
      <c r="U20" s="29">
        <v>192</v>
      </c>
      <c r="V20" s="29">
        <v>199</v>
      </c>
      <c r="W20" s="29">
        <v>199</v>
      </c>
      <c r="X20" s="29"/>
      <c r="Y20" s="29"/>
      <c r="AA20" s="35">
        <v>0</v>
      </c>
      <c r="AB20" s="35">
        <v>0</v>
      </c>
      <c r="AC20" s="35">
        <v>0</v>
      </c>
      <c r="AD20" s="35">
        <v>0</v>
      </c>
      <c r="AE20" s="36">
        <v>3</v>
      </c>
      <c r="AF20" s="64">
        <v>590.02018899999985</v>
      </c>
      <c r="AG20" s="38">
        <v>199</v>
      </c>
      <c r="AH20" s="32">
        <v>789</v>
      </c>
      <c r="AI20" s="38"/>
      <c r="AJ20" s="38" t="s">
        <v>134</v>
      </c>
      <c r="AK20" s="38" t="s">
        <v>719</v>
      </c>
      <c r="AL20" s="48"/>
    </row>
    <row r="21" spans="1:38" s="26" customFormat="1">
      <c r="A21" s="29">
        <v>14</v>
      </c>
      <c r="B21" s="1">
        <v>14</v>
      </c>
      <c r="C21" s="1" t="s">
        <v>151</v>
      </c>
      <c r="D21" s="29" t="s">
        <v>47</v>
      </c>
      <c r="E21" s="29">
        <v>188</v>
      </c>
      <c r="F21" s="29"/>
      <c r="G21" s="29"/>
      <c r="H21" s="29"/>
      <c r="I21" s="29">
        <v>176</v>
      </c>
      <c r="J21" s="29">
        <v>189</v>
      </c>
      <c r="K21" s="32">
        <f t="shared" si="1"/>
        <v>553</v>
      </c>
      <c r="L21" s="32" t="s">
        <v>1286</v>
      </c>
      <c r="M21" s="32"/>
      <c r="N21" s="39">
        <f t="shared" si="2"/>
        <v>552.99850000000004</v>
      </c>
      <c r="O21" s="32">
        <f t="shared" si="3"/>
        <v>3</v>
      </c>
      <c r="P21" s="32">
        <f t="shared" ca="1" si="4"/>
        <v>0</v>
      </c>
      <c r="Q21" s="33" t="s">
        <v>58</v>
      </c>
      <c r="R21" s="55">
        <f t="shared" si="5"/>
        <v>0</v>
      </c>
      <c r="S21" s="34">
        <f t="shared" si="6"/>
        <v>553.18856600000004</v>
      </c>
      <c r="T21" s="29">
        <v>188</v>
      </c>
      <c r="U21" s="29"/>
      <c r="V21" s="29">
        <v>189</v>
      </c>
      <c r="W21" s="29">
        <v>176</v>
      </c>
      <c r="X21" s="29"/>
      <c r="Y21" s="29"/>
      <c r="AA21" s="35">
        <v>0</v>
      </c>
      <c r="AB21" s="35">
        <v>0</v>
      </c>
      <c r="AC21" s="35">
        <v>0</v>
      </c>
      <c r="AD21" s="35">
        <v>0</v>
      </c>
      <c r="AE21" s="36">
        <v>2</v>
      </c>
      <c r="AF21" s="64">
        <v>364.18755999999996</v>
      </c>
      <c r="AG21" s="38">
        <v>188</v>
      </c>
      <c r="AH21" s="32">
        <v>552</v>
      </c>
      <c r="AI21" s="38"/>
      <c r="AJ21" s="38"/>
      <c r="AK21" s="38"/>
      <c r="AL21" s="48"/>
    </row>
    <row r="22" spans="1:38" s="26" customFormat="1">
      <c r="A22" s="29">
        <v>15</v>
      </c>
      <c r="B22" s="1">
        <v>15</v>
      </c>
      <c r="C22" s="1" t="s">
        <v>264</v>
      </c>
      <c r="D22" s="29" t="s">
        <v>146</v>
      </c>
      <c r="E22" s="29">
        <v>98</v>
      </c>
      <c r="F22" s="29">
        <v>127</v>
      </c>
      <c r="G22" s="29">
        <v>126</v>
      </c>
      <c r="H22" s="29"/>
      <c r="I22" s="29">
        <v>138</v>
      </c>
      <c r="J22" s="29">
        <v>158</v>
      </c>
      <c r="K22" s="32">
        <f t="shared" si="1"/>
        <v>549</v>
      </c>
      <c r="L22" s="32" t="s">
        <v>1286</v>
      </c>
      <c r="M22" s="32"/>
      <c r="N22" s="39">
        <f t="shared" si="2"/>
        <v>548.99839999999995</v>
      </c>
      <c r="O22" s="32">
        <f t="shared" si="3"/>
        <v>5</v>
      </c>
      <c r="P22" s="32">
        <f t="shared" ca="1" si="4"/>
        <v>0</v>
      </c>
      <c r="Q22" s="33" t="s">
        <v>58</v>
      </c>
      <c r="R22" s="55">
        <f t="shared" si="5"/>
        <v>0</v>
      </c>
      <c r="S22" s="34">
        <f t="shared" si="6"/>
        <v>549.11083059999987</v>
      </c>
      <c r="T22" s="29">
        <v>98</v>
      </c>
      <c r="U22" s="29">
        <v>127</v>
      </c>
      <c r="V22" s="29">
        <v>158</v>
      </c>
      <c r="W22" s="29">
        <v>138</v>
      </c>
      <c r="X22" s="29">
        <v>126</v>
      </c>
      <c r="Y22" s="29"/>
      <c r="AA22" s="35">
        <v>0</v>
      </c>
      <c r="AB22" s="35">
        <v>0</v>
      </c>
      <c r="AC22" s="35">
        <v>0</v>
      </c>
      <c r="AD22" s="35">
        <v>0</v>
      </c>
      <c r="AE22" s="36">
        <v>4</v>
      </c>
      <c r="AF22" s="64">
        <v>489.11050599999999</v>
      </c>
      <c r="AG22" s="38">
        <v>138</v>
      </c>
      <c r="AH22" s="32">
        <v>529</v>
      </c>
      <c r="AI22" s="38"/>
      <c r="AJ22" s="38"/>
      <c r="AK22" s="38"/>
      <c r="AL22" s="48"/>
    </row>
    <row r="23" spans="1:38" s="26" customFormat="1">
      <c r="A23" s="29">
        <v>16</v>
      </c>
      <c r="B23" s="1">
        <v>16</v>
      </c>
      <c r="C23" s="1" t="s">
        <v>288</v>
      </c>
      <c r="D23" s="29" t="s">
        <v>47</v>
      </c>
      <c r="E23" s="29">
        <v>124</v>
      </c>
      <c r="F23" s="29">
        <v>129</v>
      </c>
      <c r="G23" s="29">
        <v>137</v>
      </c>
      <c r="H23" s="29">
        <v>131</v>
      </c>
      <c r="I23" s="29">
        <v>122</v>
      </c>
      <c r="J23" s="29">
        <v>147</v>
      </c>
      <c r="K23" s="32">
        <f t="shared" si="1"/>
        <v>544</v>
      </c>
      <c r="L23" s="32" t="s">
        <v>1286</v>
      </c>
      <c r="M23" s="32"/>
      <c r="N23" s="39">
        <f t="shared" si="2"/>
        <v>543.99829999999997</v>
      </c>
      <c r="O23" s="32">
        <f t="shared" si="3"/>
        <v>6</v>
      </c>
      <c r="P23" s="32">
        <f t="shared" ca="1" si="4"/>
        <v>0</v>
      </c>
      <c r="Q23" s="33" t="s">
        <v>58</v>
      </c>
      <c r="R23" s="55">
        <f t="shared" si="5"/>
        <v>0</v>
      </c>
      <c r="S23" s="34">
        <f t="shared" si="6"/>
        <v>544.13682131999997</v>
      </c>
      <c r="T23" s="29">
        <v>124</v>
      </c>
      <c r="U23" s="29">
        <v>129</v>
      </c>
      <c r="V23" s="29">
        <v>147</v>
      </c>
      <c r="W23" s="29">
        <v>137</v>
      </c>
      <c r="X23" s="29">
        <v>131</v>
      </c>
      <c r="Y23" s="29">
        <v>122</v>
      </c>
      <c r="AA23" s="35">
        <v>0</v>
      </c>
      <c r="AB23" s="35">
        <v>0</v>
      </c>
      <c r="AC23" s="35">
        <v>0</v>
      </c>
      <c r="AD23" s="35">
        <v>0</v>
      </c>
      <c r="AE23" s="36">
        <v>5</v>
      </c>
      <c r="AF23" s="64">
        <v>521.13691319999998</v>
      </c>
      <c r="AG23" s="38">
        <v>137</v>
      </c>
      <c r="AH23" s="32">
        <v>534</v>
      </c>
      <c r="AI23" s="38"/>
      <c r="AJ23" s="38"/>
      <c r="AK23" s="38"/>
      <c r="AL23" s="48"/>
    </row>
    <row r="24" spans="1:38" s="26" customFormat="1">
      <c r="A24" s="29">
        <v>17</v>
      </c>
      <c r="B24" s="1">
        <v>17</v>
      </c>
      <c r="C24" s="1" t="s">
        <v>317</v>
      </c>
      <c r="D24" s="29" t="s">
        <v>47</v>
      </c>
      <c r="E24" s="29">
        <v>134</v>
      </c>
      <c r="F24" s="29">
        <v>140</v>
      </c>
      <c r="G24" s="29"/>
      <c r="H24" s="29">
        <v>121</v>
      </c>
      <c r="I24" s="29"/>
      <c r="J24" s="29">
        <v>137</v>
      </c>
      <c r="K24" s="32">
        <f t="shared" si="1"/>
        <v>532</v>
      </c>
      <c r="L24" s="32" t="s">
        <v>1286</v>
      </c>
      <c r="M24" s="32"/>
      <c r="N24" s="39">
        <f t="shared" si="2"/>
        <v>531.9982</v>
      </c>
      <c r="O24" s="32">
        <f t="shared" si="3"/>
        <v>4</v>
      </c>
      <c r="P24" s="32">
        <f t="shared" ca="1" si="4"/>
        <v>0</v>
      </c>
      <c r="Q24" s="33" t="s">
        <v>58</v>
      </c>
      <c r="R24" s="55">
        <f t="shared" si="5"/>
        <v>0</v>
      </c>
      <c r="S24" s="34">
        <f t="shared" si="6"/>
        <v>532.14769100000001</v>
      </c>
      <c r="T24" s="29">
        <v>134</v>
      </c>
      <c r="U24" s="29">
        <v>140</v>
      </c>
      <c r="V24" s="29">
        <v>137</v>
      </c>
      <c r="W24" s="29">
        <v>121</v>
      </c>
      <c r="X24" s="29"/>
      <c r="Y24" s="29"/>
      <c r="AA24" s="35">
        <v>0</v>
      </c>
      <c r="AB24" s="35">
        <v>0</v>
      </c>
      <c r="AC24" s="35">
        <v>0</v>
      </c>
      <c r="AD24" s="35">
        <v>0</v>
      </c>
      <c r="AE24" s="36">
        <v>3</v>
      </c>
      <c r="AF24" s="64">
        <v>395.14711000000005</v>
      </c>
      <c r="AG24" s="38">
        <v>140</v>
      </c>
      <c r="AH24" s="32">
        <v>535</v>
      </c>
      <c r="AI24" s="38"/>
      <c r="AJ24" s="38"/>
      <c r="AK24" s="38"/>
      <c r="AL24" s="48"/>
    </row>
    <row r="25" spans="1:38" s="26" customFormat="1">
      <c r="A25" s="29">
        <v>18</v>
      </c>
      <c r="B25" s="1">
        <v>18</v>
      </c>
      <c r="C25" s="1" t="s">
        <v>724</v>
      </c>
      <c r="D25" s="29" t="s">
        <v>122</v>
      </c>
      <c r="E25" s="29">
        <v>160</v>
      </c>
      <c r="F25" s="29">
        <v>161</v>
      </c>
      <c r="G25" s="29"/>
      <c r="H25" s="29"/>
      <c r="I25" s="29">
        <v>173</v>
      </c>
      <c r="J25" s="29"/>
      <c r="K25" s="32">
        <f t="shared" si="1"/>
        <v>494</v>
      </c>
      <c r="L25" s="32" t="s">
        <v>1286</v>
      </c>
      <c r="M25" s="32"/>
      <c r="N25" s="39">
        <f t="shared" si="2"/>
        <v>493.99810000000002</v>
      </c>
      <c r="O25" s="32">
        <f t="shared" si="3"/>
        <v>3</v>
      </c>
      <c r="P25" s="32">
        <f t="shared" ca="1" si="4"/>
        <v>0</v>
      </c>
      <c r="Q25" s="33" t="s">
        <v>58</v>
      </c>
      <c r="R25" s="55">
        <f t="shared" si="5"/>
        <v>0</v>
      </c>
      <c r="S25" s="34">
        <f t="shared" si="6"/>
        <v>494.17593000000005</v>
      </c>
      <c r="T25" s="29">
        <v>160</v>
      </c>
      <c r="U25" s="29">
        <v>161</v>
      </c>
      <c r="V25" s="29">
        <v>173</v>
      </c>
      <c r="W25" s="29"/>
      <c r="X25" s="29"/>
      <c r="Y25" s="29"/>
      <c r="AA25" s="35">
        <v>0</v>
      </c>
      <c r="AB25" s="35">
        <v>0</v>
      </c>
      <c r="AC25" s="35">
        <v>0</v>
      </c>
      <c r="AD25" s="35">
        <v>0</v>
      </c>
      <c r="AE25" s="36">
        <v>3</v>
      </c>
      <c r="AF25" s="64">
        <v>494.17623000000003</v>
      </c>
      <c r="AG25" s="38">
        <v>173</v>
      </c>
      <c r="AH25" s="32">
        <v>667</v>
      </c>
      <c r="AI25" s="38"/>
      <c r="AJ25" s="38"/>
      <c r="AK25" s="38"/>
      <c r="AL25" s="48"/>
    </row>
    <row r="26" spans="1:38" s="26" customFormat="1">
      <c r="A26" s="29">
        <v>19</v>
      </c>
      <c r="B26" s="1">
        <v>19</v>
      </c>
      <c r="C26" s="1" t="s">
        <v>725</v>
      </c>
      <c r="D26" s="29" t="s">
        <v>47</v>
      </c>
      <c r="E26" s="29"/>
      <c r="F26" s="29">
        <v>155</v>
      </c>
      <c r="G26" s="29"/>
      <c r="H26" s="29">
        <v>148</v>
      </c>
      <c r="I26" s="29">
        <v>171</v>
      </c>
      <c r="J26" s="29"/>
      <c r="K26" s="32">
        <f t="shared" si="1"/>
        <v>474</v>
      </c>
      <c r="L26" s="32" t="s">
        <v>1286</v>
      </c>
      <c r="M26" s="32"/>
      <c r="N26" s="39">
        <f t="shared" si="2"/>
        <v>473.99799999999999</v>
      </c>
      <c r="O26" s="32">
        <f t="shared" si="3"/>
        <v>3</v>
      </c>
      <c r="P26" s="32">
        <f t="shared" ca="1" si="4"/>
        <v>0</v>
      </c>
      <c r="Q26" s="33" t="s">
        <v>58</v>
      </c>
      <c r="R26" s="34">
        <f t="shared" si="5"/>
        <v>0</v>
      </c>
      <c r="S26" s="34">
        <f t="shared" si="6"/>
        <v>474.01535799999999</v>
      </c>
      <c r="T26" s="29"/>
      <c r="U26" s="29">
        <v>155</v>
      </c>
      <c r="V26" s="29">
        <v>171</v>
      </c>
      <c r="W26" s="29">
        <v>148</v>
      </c>
      <c r="X26" s="29"/>
      <c r="Y26" s="29"/>
      <c r="AA26" s="35">
        <v>0</v>
      </c>
      <c r="AB26" s="35">
        <v>0</v>
      </c>
      <c r="AC26" s="35">
        <v>0</v>
      </c>
      <c r="AD26" s="35">
        <v>0</v>
      </c>
      <c r="AE26" s="36">
        <v>3</v>
      </c>
      <c r="AF26" s="64">
        <v>474.015558</v>
      </c>
      <c r="AG26" s="38">
        <v>171</v>
      </c>
      <c r="AH26" s="32">
        <v>645</v>
      </c>
      <c r="AI26" s="38"/>
      <c r="AJ26" s="38"/>
      <c r="AK26" s="38"/>
      <c r="AL26" s="48"/>
    </row>
    <row r="27" spans="1:38" s="26" customFormat="1">
      <c r="A27" s="29">
        <v>20</v>
      </c>
      <c r="B27" s="1">
        <v>20</v>
      </c>
      <c r="C27" s="1" t="s">
        <v>726</v>
      </c>
      <c r="D27" s="29" t="s">
        <v>33</v>
      </c>
      <c r="E27" s="29">
        <v>121</v>
      </c>
      <c r="F27" s="29">
        <v>123</v>
      </c>
      <c r="G27" s="29"/>
      <c r="H27" s="29">
        <v>74</v>
      </c>
      <c r="I27" s="29">
        <v>144</v>
      </c>
      <c r="J27" s="29"/>
      <c r="K27" s="32">
        <f t="shared" si="1"/>
        <v>462</v>
      </c>
      <c r="L27" s="32" t="s">
        <v>1286</v>
      </c>
      <c r="M27" s="32"/>
      <c r="N27" s="39">
        <f t="shared" si="2"/>
        <v>461.99790000000002</v>
      </c>
      <c r="O27" s="32">
        <f t="shared" si="3"/>
        <v>4</v>
      </c>
      <c r="P27" s="32">
        <f t="shared" ca="1" si="4"/>
        <v>0</v>
      </c>
      <c r="Q27" s="33" t="s">
        <v>58</v>
      </c>
      <c r="R27" s="55">
        <f t="shared" si="5"/>
        <v>0</v>
      </c>
      <c r="S27" s="34">
        <f t="shared" si="6"/>
        <v>462.13271399999996</v>
      </c>
      <c r="T27" s="29">
        <v>121</v>
      </c>
      <c r="U27" s="29">
        <v>123</v>
      </c>
      <c r="V27" s="29">
        <v>144</v>
      </c>
      <c r="W27" s="29">
        <v>74</v>
      </c>
      <c r="X27" s="29"/>
      <c r="Y27" s="29"/>
      <c r="AA27" s="35">
        <v>0</v>
      </c>
      <c r="AB27" s="35">
        <v>0</v>
      </c>
      <c r="AC27" s="35">
        <v>0</v>
      </c>
      <c r="AD27" s="35">
        <v>0</v>
      </c>
      <c r="AE27" s="36">
        <v>4</v>
      </c>
      <c r="AF27" s="64">
        <v>462.13291399999997</v>
      </c>
      <c r="AG27" s="38">
        <v>144</v>
      </c>
      <c r="AH27" s="32">
        <v>532</v>
      </c>
      <c r="AI27" s="38"/>
      <c r="AJ27" s="38"/>
      <c r="AK27" s="38"/>
      <c r="AL27" s="48"/>
    </row>
    <row r="28" spans="1:38" s="26" customFormat="1">
      <c r="A28" s="29">
        <v>21</v>
      </c>
      <c r="B28" s="1">
        <v>21</v>
      </c>
      <c r="C28" s="1" t="s">
        <v>727</v>
      </c>
      <c r="D28" s="29" t="s">
        <v>50</v>
      </c>
      <c r="E28" s="29"/>
      <c r="F28" s="29"/>
      <c r="G28" s="29">
        <v>198</v>
      </c>
      <c r="H28" s="29">
        <v>198</v>
      </c>
      <c r="I28" s="29"/>
      <c r="J28" s="29"/>
      <c r="K28" s="32">
        <f t="shared" si="1"/>
        <v>396</v>
      </c>
      <c r="L28" s="32" t="s">
        <v>1286</v>
      </c>
      <c r="M28" s="32"/>
      <c r="N28" s="39">
        <f t="shared" si="2"/>
        <v>395.99779999999998</v>
      </c>
      <c r="O28" s="32">
        <f t="shared" si="3"/>
        <v>2</v>
      </c>
      <c r="P28" s="32">
        <f t="shared" ca="1" si="4"/>
        <v>0</v>
      </c>
      <c r="Q28" s="33" t="s">
        <v>58</v>
      </c>
      <c r="R28" s="34">
        <f t="shared" si="5"/>
        <v>0</v>
      </c>
      <c r="S28" s="34">
        <f t="shared" si="6"/>
        <v>395.999978</v>
      </c>
      <c r="T28" s="29"/>
      <c r="U28" s="29"/>
      <c r="V28" s="29">
        <v>198</v>
      </c>
      <c r="W28" s="29">
        <v>198</v>
      </c>
      <c r="X28" s="29"/>
      <c r="Y28" s="29"/>
      <c r="AA28" s="35">
        <v>0</v>
      </c>
      <c r="AB28" s="35">
        <v>0</v>
      </c>
      <c r="AC28" s="35">
        <v>0</v>
      </c>
      <c r="AD28" s="35">
        <v>0</v>
      </c>
      <c r="AE28" s="36">
        <v>2</v>
      </c>
      <c r="AF28" s="64">
        <v>396.00017800000001</v>
      </c>
      <c r="AG28" s="38">
        <v>198</v>
      </c>
      <c r="AH28" s="32">
        <v>594</v>
      </c>
      <c r="AI28" s="38"/>
      <c r="AJ28" s="38"/>
      <c r="AK28" s="38"/>
      <c r="AL28" s="48"/>
    </row>
    <row r="29" spans="1:38" s="26" customFormat="1">
      <c r="A29" s="29">
        <v>22</v>
      </c>
      <c r="B29" s="1">
        <v>22</v>
      </c>
      <c r="C29" s="1" t="s">
        <v>345</v>
      </c>
      <c r="D29" s="29" t="s">
        <v>77</v>
      </c>
      <c r="E29" s="29">
        <v>72</v>
      </c>
      <c r="F29" s="29"/>
      <c r="G29" s="29"/>
      <c r="H29" s="29">
        <v>73</v>
      </c>
      <c r="I29" s="29">
        <v>108</v>
      </c>
      <c r="J29" s="29">
        <v>126</v>
      </c>
      <c r="K29" s="32">
        <f t="shared" si="1"/>
        <v>379</v>
      </c>
      <c r="L29" s="32" t="s">
        <v>1286</v>
      </c>
      <c r="M29" s="32"/>
      <c r="N29" s="39">
        <f t="shared" si="2"/>
        <v>378.99770000000001</v>
      </c>
      <c r="O29" s="32">
        <f t="shared" si="3"/>
        <v>4</v>
      </c>
      <c r="P29" s="32">
        <f t="shared" ca="1" si="4"/>
        <v>0</v>
      </c>
      <c r="Q29" s="33" t="s">
        <v>58</v>
      </c>
      <c r="R29" s="55">
        <f t="shared" si="5"/>
        <v>0</v>
      </c>
      <c r="S29" s="34">
        <f t="shared" si="6"/>
        <v>379.07107530000002</v>
      </c>
      <c r="T29" s="29">
        <v>72</v>
      </c>
      <c r="U29" s="29"/>
      <c r="V29" s="29">
        <v>126</v>
      </c>
      <c r="W29" s="29">
        <v>108</v>
      </c>
      <c r="X29" s="29">
        <v>73</v>
      </c>
      <c r="Y29" s="29"/>
      <c r="AA29" s="35">
        <v>0</v>
      </c>
      <c r="AB29" s="35">
        <v>0</v>
      </c>
      <c r="AC29" s="35">
        <v>0</v>
      </c>
      <c r="AD29" s="35">
        <v>0</v>
      </c>
      <c r="AE29" s="36">
        <v>3</v>
      </c>
      <c r="AF29" s="64">
        <v>253.07055299999999</v>
      </c>
      <c r="AG29" s="38">
        <v>108</v>
      </c>
      <c r="AH29" s="32">
        <v>361</v>
      </c>
      <c r="AI29" s="38"/>
      <c r="AJ29" s="38"/>
      <c r="AK29" s="38"/>
      <c r="AL29" s="48"/>
    </row>
    <row r="30" spans="1:38" s="26" customFormat="1">
      <c r="A30" s="29">
        <v>23</v>
      </c>
      <c r="B30" s="1">
        <v>23</v>
      </c>
      <c r="C30" s="1" t="s">
        <v>728</v>
      </c>
      <c r="D30" s="29" t="s">
        <v>146</v>
      </c>
      <c r="E30" s="29"/>
      <c r="F30" s="29"/>
      <c r="G30" s="29">
        <v>169</v>
      </c>
      <c r="H30" s="29">
        <v>178</v>
      </c>
      <c r="I30" s="29"/>
      <c r="J30" s="29"/>
      <c r="K30" s="32">
        <f t="shared" si="1"/>
        <v>347</v>
      </c>
      <c r="L30" s="32" t="s">
        <v>1286</v>
      </c>
      <c r="M30" s="32"/>
      <c r="N30" s="39">
        <f t="shared" si="2"/>
        <v>346.99759999999998</v>
      </c>
      <c r="O30" s="32">
        <f t="shared" si="3"/>
        <v>2</v>
      </c>
      <c r="P30" s="32">
        <f t="shared" ca="1" si="4"/>
        <v>0</v>
      </c>
      <c r="Q30" s="33" t="s">
        <v>58</v>
      </c>
      <c r="R30" s="34">
        <f t="shared" si="5"/>
        <v>0</v>
      </c>
      <c r="S30" s="34">
        <f t="shared" si="6"/>
        <v>346.999549</v>
      </c>
      <c r="T30" s="29"/>
      <c r="U30" s="29"/>
      <c r="V30" s="29">
        <v>178</v>
      </c>
      <c r="W30" s="29">
        <v>169</v>
      </c>
      <c r="X30" s="29"/>
      <c r="Y30" s="29"/>
      <c r="AA30" s="35">
        <v>0</v>
      </c>
      <c r="AB30" s="35">
        <v>0</v>
      </c>
      <c r="AC30" s="35">
        <v>0</v>
      </c>
      <c r="AD30" s="35">
        <v>0</v>
      </c>
      <c r="AE30" s="36">
        <v>2</v>
      </c>
      <c r="AF30" s="64">
        <v>346.99964900000003</v>
      </c>
      <c r="AG30" s="38">
        <v>178</v>
      </c>
      <c r="AH30" s="32">
        <v>525</v>
      </c>
      <c r="AI30" s="38"/>
      <c r="AJ30" s="38"/>
      <c r="AK30" s="38"/>
      <c r="AL30" s="48"/>
    </row>
    <row r="31" spans="1:38" s="26" customFormat="1">
      <c r="A31" s="29">
        <v>24</v>
      </c>
      <c r="B31" s="1">
        <v>24</v>
      </c>
      <c r="C31" s="1" t="s">
        <v>729</v>
      </c>
      <c r="D31" s="29" t="s">
        <v>107</v>
      </c>
      <c r="E31" s="29">
        <v>155</v>
      </c>
      <c r="F31" s="29"/>
      <c r="G31" s="29"/>
      <c r="H31" s="29">
        <v>159</v>
      </c>
      <c r="I31" s="29"/>
      <c r="J31" s="29"/>
      <c r="K31" s="32">
        <f t="shared" si="1"/>
        <v>314</v>
      </c>
      <c r="L31" s="32" t="s">
        <v>1286</v>
      </c>
      <c r="M31" s="32"/>
      <c r="N31" s="39">
        <f t="shared" si="2"/>
        <v>313.9975</v>
      </c>
      <c r="O31" s="32">
        <f t="shared" si="3"/>
        <v>2</v>
      </c>
      <c r="P31" s="32">
        <f t="shared" ca="1" si="4"/>
        <v>0</v>
      </c>
      <c r="Q31" s="33" t="s">
        <v>58</v>
      </c>
      <c r="R31" s="55">
        <f t="shared" si="5"/>
        <v>0</v>
      </c>
      <c r="S31" s="34">
        <f t="shared" si="6"/>
        <v>314.15409</v>
      </c>
      <c r="T31" s="29">
        <v>155</v>
      </c>
      <c r="U31" s="29"/>
      <c r="V31" s="29">
        <v>159</v>
      </c>
      <c r="W31" s="29"/>
      <c r="X31" s="29"/>
      <c r="Y31" s="29"/>
      <c r="AA31" s="35">
        <v>0</v>
      </c>
      <c r="AB31" s="35">
        <v>0</v>
      </c>
      <c r="AC31" s="35">
        <v>0</v>
      </c>
      <c r="AD31" s="35">
        <v>0</v>
      </c>
      <c r="AE31" s="36">
        <v>2</v>
      </c>
      <c r="AF31" s="64">
        <v>314.15418999999997</v>
      </c>
      <c r="AG31" s="38">
        <v>159</v>
      </c>
      <c r="AH31" s="32">
        <v>473</v>
      </c>
      <c r="AI31" s="38"/>
      <c r="AJ31" s="38"/>
      <c r="AK31" s="38"/>
      <c r="AL31" s="48"/>
    </row>
    <row r="32" spans="1:38" s="26" customFormat="1">
      <c r="A32" s="29">
        <v>25</v>
      </c>
      <c r="B32" s="1">
        <v>25</v>
      </c>
      <c r="C32" s="1" t="s">
        <v>730</v>
      </c>
      <c r="D32" s="29" t="s">
        <v>47</v>
      </c>
      <c r="E32" s="29">
        <v>151</v>
      </c>
      <c r="F32" s="29"/>
      <c r="G32" s="29"/>
      <c r="H32" s="29">
        <v>158</v>
      </c>
      <c r="I32" s="29"/>
      <c r="J32" s="29"/>
      <c r="K32" s="32">
        <f t="shared" si="1"/>
        <v>309</v>
      </c>
      <c r="L32" s="32" t="s">
        <v>1286</v>
      </c>
      <c r="M32" s="32"/>
      <c r="N32" s="39">
        <f t="shared" si="2"/>
        <v>308.99740000000003</v>
      </c>
      <c r="O32" s="32">
        <f t="shared" si="3"/>
        <v>2</v>
      </c>
      <c r="P32" s="32">
        <f t="shared" ca="1" si="4"/>
        <v>0</v>
      </c>
      <c r="Q32" s="33" t="s">
        <v>58</v>
      </c>
      <c r="R32" s="55">
        <f t="shared" si="5"/>
        <v>0</v>
      </c>
      <c r="S32" s="34">
        <f t="shared" si="6"/>
        <v>309.14998000000003</v>
      </c>
      <c r="T32" s="29">
        <v>151</v>
      </c>
      <c r="U32" s="29"/>
      <c r="V32" s="29">
        <v>158</v>
      </c>
      <c r="W32" s="29"/>
      <c r="X32" s="29"/>
      <c r="Y32" s="29"/>
      <c r="AA32" s="35">
        <v>0</v>
      </c>
      <c r="AB32" s="35">
        <v>0</v>
      </c>
      <c r="AC32" s="35">
        <v>0</v>
      </c>
      <c r="AD32" s="35">
        <v>0</v>
      </c>
      <c r="AE32" s="36">
        <v>2</v>
      </c>
      <c r="AF32" s="64">
        <v>309.15008</v>
      </c>
      <c r="AG32" s="38">
        <v>158</v>
      </c>
      <c r="AH32" s="32">
        <v>467</v>
      </c>
      <c r="AI32" s="38"/>
      <c r="AJ32" s="38"/>
      <c r="AK32" s="38"/>
      <c r="AL32" s="48"/>
    </row>
    <row r="33" spans="1:38" s="26" customFormat="1">
      <c r="A33" s="29">
        <v>26</v>
      </c>
      <c r="B33" s="1">
        <v>26</v>
      </c>
      <c r="C33" s="1" t="s">
        <v>234</v>
      </c>
      <c r="D33" s="29" t="s">
        <v>36</v>
      </c>
      <c r="E33" s="29"/>
      <c r="F33" s="29"/>
      <c r="G33" s="29"/>
      <c r="H33" s="29">
        <v>136</v>
      </c>
      <c r="I33" s="29"/>
      <c r="J33" s="29">
        <v>171</v>
      </c>
      <c r="K33" s="32">
        <f t="shared" si="1"/>
        <v>307</v>
      </c>
      <c r="L33" s="32" t="s">
        <v>1286</v>
      </c>
      <c r="M33" s="32"/>
      <c r="N33" s="39">
        <f t="shared" si="2"/>
        <v>306.9973</v>
      </c>
      <c r="O33" s="32">
        <f t="shared" si="3"/>
        <v>2</v>
      </c>
      <c r="P33" s="32">
        <f t="shared" ca="1" si="4"/>
        <v>0</v>
      </c>
      <c r="Q33" s="33" t="s">
        <v>58</v>
      </c>
      <c r="R33" s="34">
        <f t="shared" si="5"/>
        <v>0</v>
      </c>
      <c r="S33" s="34">
        <f t="shared" si="6"/>
        <v>306.999146</v>
      </c>
      <c r="T33" s="29"/>
      <c r="U33" s="29"/>
      <c r="V33" s="29">
        <v>171</v>
      </c>
      <c r="W33" s="29">
        <v>136</v>
      </c>
      <c r="X33" s="29"/>
      <c r="Y33" s="29"/>
      <c r="AA33" s="35">
        <v>0</v>
      </c>
      <c r="AB33" s="35">
        <v>0</v>
      </c>
      <c r="AC33" s="35">
        <v>0</v>
      </c>
      <c r="AD33" s="35">
        <v>0</v>
      </c>
      <c r="AE33" s="36">
        <v>1</v>
      </c>
      <c r="AF33" s="64">
        <v>135.99755999999999</v>
      </c>
      <c r="AG33" s="38">
        <v>136</v>
      </c>
      <c r="AH33" s="32">
        <v>272</v>
      </c>
      <c r="AI33" s="38"/>
      <c r="AJ33" s="38"/>
      <c r="AK33" s="38"/>
      <c r="AL33" s="48"/>
    </row>
    <row r="34" spans="1:38" s="26" customFormat="1">
      <c r="A34" s="29">
        <v>27</v>
      </c>
      <c r="B34" s="1">
        <v>27</v>
      </c>
      <c r="C34" s="1" t="s">
        <v>731</v>
      </c>
      <c r="D34" s="29" t="s">
        <v>47</v>
      </c>
      <c r="E34" s="29"/>
      <c r="F34" s="29"/>
      <c r="G34" s="29"/>
      <c r="H34" s="29">
        <v>107</v>
      </c>
      <c r="I34" s="29">
        <v>137</v>
      </c>
      <c r="J34" s="29"/>
      <c r="K34" s="32">
        <f t="shared" si="1"/>
        <v>244</v>
      </c>
      <c r="L34" s="32" t="s">
        <v>1286</v>
      </c>
      <c r="M34" s="32"/>
      <c r="N34" s="39">
        <f t="shared" si="2"/>
        <v>243.99719999999999</v>
      </c>
      <c r="O34" s="32">
        <f t="shared" si="3"/>
        <v>2</v>
      </c>
      <c r="P34" s="32">
        <f t="shared" ca="1" si="4"/>
        <v>0</v>
      </c>
      <c r="Q34" s="33" t="s">
        <v>58</v>
      </c>
      <c r="R34" s="34">
        <f t="shared" si="5"/>
        <v>0</v>
      </c>
      <c r="S34" s="34">
        <f t="shared" si="6"/>
        <v>243.99867700000001</v>
      </c>
      <c r="T34" s="29"/>
      <c r="U34" s="29"/>
      <c r="V34" s="29">
        <v>137</v>
      </c>
      <c r="W34" s="29">
        <v>107</v>
      </c>
      <c r="X34" s="29"/>
      <c r="Y34" s="29"/>
      <c r="AA34" s="35">
        <v>0</v>
      </c>
      <c r="AB34" s="35">
        <v>0</v>
      </c>
      <c r="AC34" s="35">
        <v>0</v>
      </c>
      <c r="AD34" s="35">
        <v>0</v>
      </c>
      <c r="AE34" s="36">
        <v>2</v>
      </c>
      <c r="AF34" s="64">
        <v>243.99877700000002</v>
      </c>
      <c r="AG34" s="38">
        <v>137</v>
      </c>
      <c r="AH34" s="32">
        <v>381</v>
      </c>
      <c r="AI34" s="38"/>
      <c r="AJ34" s="38"/>
      <c r="AK34" s="38"/>
      <c r="AL34" s="48"/>
    </row>
    <row r="35" spans="1:38" s="26" customFormat="1">
      <c r="A35" s="29">
        <v>28</v>
      </c>
      <c r="B35" s="1">
        <v>28</v>
      </c>
      <c r="C35" s="1" t="s">
        <v>329</v>
      </c>
      <c r="D35" s="29" t="s">
        <v>47</v>
      </c>
      <c r="E35" s="29"/>
      <c r="F35" s="29"/>
      <c r="G35" s="29"/>
      <c r="H35" s="29">
        <v>100</v>
      </c>
      <c r="I35" s="29"/>
      <c r="J35" s="29">
        <v>135</v>
      </c>
      <c r="K35" s="32">
        <f t="shared" si="1"/>
        <v>235</v>
      </c>
      <c r="L35" s="32" t="s">
        <v>1286</v>
      </c>
      <c r="M35" s="32"/>
      <c r="N35" s="39">
        <f t="shared" si="2"/>
        <v>234.99709999999999</v>
      </c>
      <c r="O35" s="32">
        <f t="shared" si="3"/>
        <v>2</v>
      </c>
      <c r="P35" s="32">
        <f t="shared" ca="1" si="4"/>
        <v>0</v>
      </c>
      <c r="Q35" s="33" t="s">
        <v>58</v>
      </c>
      <c r="R35" s="34">
        <f t="shared" si="5"/>
        <v>0</v>
      </c>
      <c r="S35" s="34">
        <f t="shared" si="6"/>
        <v>234.99854999999999</v>
      </c>
      <c r="T35" s="29"/>
      <c r="U35" s="29"/>
      <c r="V35" s="29">
        <v>135</v>
      </c>
      <c r="W35" s="29">
        <v>100</v>
      </c>
      <c r="X35" s="29"/>
      <c r="Y35" s="29"/>
      <c r="AA35" s="35">
        <v>0</v>
      </c>
      <c r="AB35" s="35">
        <v>0</v>
      </c>
      <c r="AC35" s="35">
        <v>0</v>
      </c>
      <c r="AD35" s="35">
        <v>0</v>
      </c>
      <c r="AE35" s="36">
        <v>1</v>
      </c>
      <c r="AF35" s="64">
        <v>99.997</v>
      </c>
      <c r="AG35" s="38">
        <v>100</v>
      </c>
      <c r="AH35" s="32">
        <v>200</v>
      </c>
      <c r="AI35" s="38"/>
      <c r="AJ35" s="38"/>
      <c r="AK35" s="38"/>
      <c r="AL35" s="48"/>
    </row>
    <row r="36" spans="1:38" s="26" customFormat="1">
      <c r="A36" s="29">
        <v>29</v>
      </c>
      <c r="B36" s="1">
        <v>29</v>
      </c>
      <c r="C36" s="1" t="s">
        <v>732</v>
      </c>
      <c r="D36" s="29" t="s">
        <v>47</v>
      </c>
      <c r="E36" s="29"/>
      <c r="F36" s="29">
        <v>110</v>
      </c>
      <c r="G36" s="29"/>
      <c r="H36" s="29">
        <v>96</v>
      </c>
      <c r="I36" s="29"/>
      <c r="J36" s="29"/>
      <c r="K36" s="32">
        <f t="shared" si="1"/>
        <v>206</v>
      </c>
      <c r="L36" s="32" t="s">
        <v>1286</v>
      </c>
      <c r="M36" s="32"/>
      <c r="N36" s="39">
        <f t="shared" si="2"/>
        <v>205.99700000000001</v>
      </c>
      <c r="O36" s="32">
        <f t="shared" si="3"/>
        <v>2</v>
      </c>
      <c r="P36" s="32">
        <f t="shared" ca="1" si="4"/>
        <v>0</v>
      </c>
      <c r="Q36" s="33" t="s">
        <v>58</v>
      </c>
      <c r="R36" s="34">
        <f t="shared" si="5"/>
        <v>0</v>
      </c>
      <c r="S36" s="34">
        <f t="shared" si="6"/>
        <v>206.00896</v>
      </c>
      <c r="T36" s="29"/>
      <c r="U36" s="29">
        <v>110</v>
      </c>
      <c r="V36" s="29">
        <v>96</v>
      </c>
      <c r="W36" s="29"/>
      <c r="X36" s="29"/>
      <c r="Y36" s="29"/>
      <c r="AA36" s="35">
        <v>0</v>
      </c>
      <c r="AB36" s="35">
        <v>0</v>
      </c>
      <c r="AC36" s="35">
        <v>0</v>
      </c>
      <c r="AD36" s="35">
        <v>0</v>
      </c>
      <c r="AE36" s="36">
        <v>2</v>
      </c>
      <c r="AF36" s="64">
        <v>206.00915999999998</v>
      </c>
      <c r="AG36" s="38">
        <v>110</v>
      </c>
      <c r="AH36" s="32">
        <v>316</v>
      </c>
      <c r="AI36" s="38"/>
      <c r="AJ36" s="38"/>
      <c r="AK36" s="38"/>
      <c r="AL36" s="48"/>
    </row>
    <row r="37" spans="1:38" s="26" customFormat="1">
      <c r="A37" s="29">
        <v>30</v>
      </c>
      <c r="B37" s="1">
        <v>30</v>
      </c>
      <c r="C37" s="1" t="s">
        <v>733</v>
      </c>
      <c r="D37" s="29" t="s">
        <v>40</v>
      </c>
      <c r="E37" s="29">
        <v>84</v>
      </c>
      <c r="F37" s="29">
        <v>101</v>
      </c>
      <c r="G37" s="29"/>
      <c r="H37" s="29"/>
      <c r="I37" s="29"/>
      <c r="J37" s="29"/>
      <c r="K37" s="32">
        <f t="shared" si="1"/>
        <v>185</v>
      </c>
      <c r="L37" s="32" t="s">
        <v>1286</v>
      </c>
      <c r="M37" s="32"/>
      <c r="N37" s="39">
        <f t="shared" si="2"/>
        <v>184.99690000000001</v>
      </c>
      <c r="O37" s="32">
        <f t="shared" si="3"/>
        <v>2</v>
      </c>
      <c r="P37" s="32">
        <f t="shared" ca="1" si="4"/>
        <v>0</v>
      </c>
      <c r="Q37" s="33" t="s">
        <v>58</v>
      </c>
      <c r="R37" s="55">
        <f t="shared" si="5"/>
        <v>0</v>
      </c>
      <c r="S37" s="34">
        <f t="shared" si="6"/>
        <v>185.09100000000001</v>
      </c>
      <c r="T37" s="29">
        <v>84</v>
      </c>
      <c r="U37" s="29">
        <v>101</v>
      </c>
      <c r="V37" s="29"/>
      <c r="W37" s="29"/>
      <c r="X37" s="29"/>
      <c r="Y37" s="29"/>
      <c r="AA37" s="35">
        <v>0</v>
      </c>
      <c r="AB37" s="35">
        <v>0</v>
      </c>
      <c r="AC37" s="35">
        <v>0</v>
      </c>
      <c r="AD37" s="35">
        <v>0</v>
      </c>
      <c r="AE37" s="36">
        <v>2</v>
      </c>
      <c r="AF37" s="64">
        <v>185.09119999999999</v>
      </c>
      <c r="AG37" s="38">
        <v>101</v>
      </c>
      <c r="AH37" s="32">
        <v>286</v>
      </c>
      <c r="AI37" s="38"/>
      <c r="AJ37" s="38"/>
      <c r="AK37" s="38"/>
      <c r="AL37" s="48"/>
    </row>
    <row r="38" spans="1:38" s="26" customFormat="1">
      <c r="A38" s="29">
        <v>31</v>
      </c>
      <c r="B38" s="1">
        <v>31</v>
      </c>
      <c r="C38" s="1" t="s">
        <v>734</v>
      </c>
      <c r="D38" s="29" t="s">
        <v>122</v>
      </c>
      <c r="E38" s="29"/>
      <c r="F38" s="29"/>
      <c r="G38" s="29"/>
      <c r="H38" s="29">
        <v>83</v>
      </c>
      <c r="I38" s="29">
        <v>97</v>
      </c>
      <c r="J38" s="29"/>
      <c r="K38" s="32">
        <f t="shared" si="1"/>
        <v>180</v>
      </c>
      <c r="L38" s="32" t="s">
        <v>1286</v>
      </c>
      <c r="M38" s="32"/>
      <c r="N38" s="39">
        <f t="shared" si="2"/>
        <v>179.99680000000001</v>
      </c>
      <c r="O38" s="32">
        <f t="shared" si="3"/>
        <v>2</v>
      </c>
      <c r="P38" s="32">
        <f t="shared" ca="1" si="4"/>
        <v>0</v>
      </c>
      <c r="Q38" s="33" t="s">
        <v>58</v>
      </c>
      <c r="R38" s="34">
        <f t="shared" si="5"/>
        <v>0</v>
      </c>
      <c r="S38" s="34">
        <f t="shared" si="6"/>
        <v>179.99785299999999</v>
      </c>
      <c r="T38" s="29"/>
      <c r="U38" s="29"/>
      <c r="V38" s="29">
        <v>97</v>
      </c>
      <c r="W38" s="29">
        <v>83</v>
      </c>
      <c r="X38" s="29"/>
      <c r="Y38" s="29"/>
      <c r="AA38" s="35">
        <v>0</v>
      </c>
      <c r="AB38" s="35">
        <v>0</v>
      </c>
      <c r="AC38" s="35">
        <v>0</v>
      </c>
      <c r="AD38" s="35">
        <v>0</v>
      </c>
      <c r="AE38" s="36">
        <v>2</v>
      </c>
      <c r="AF38" s="64">
        <v>179.998053</v>
      </c>
      <c r="AG38" s="38">
        <v>97</v>
      </c>
      <c r="AH38" s="32">
        <v>277</v>
      </c>
      <c r="AI38" s="38"/>
      <c r="AJ38" s="38"/>
      <c r="AK38" s="38"/>
      <c r="AL38" s="48"/>
    </row>
    <row r="39" spans="1:38" s="26" customFormat="1">
      <c r="A39" s="29">
        <v>32</v>
      </c>
      <c r="B39" s="1">
        <v>32</v>
      </c>
      <c r="C39" s="1" t="s">
        <v>735</v>
      </c>
      <c r="D39" s="29" t="s">
        <v>65</v>
      </c>
      <c r="E39" s="29">
        <v>71</v>
      </c>
      <c r="F39" s="29"/>
      <c r="G39" s="29">
        <v>106</v>
      </c>
      <c r="H39" s="29"/>
      <c r="I39" s="29"/>
      <c r="J39" s="29"/>
      <c r="K39" s="32">
        <f t="shared" si="1"/>
        <v>177</v>
      </c>
      <c r="L39" s="32" t="s">
        <v>1286</v>
      </c>
      <c r="M39" s="32"/>
      <c r="N39" s="39">
        <f t="shared" si="2"/>
        <v>176.9967</v>
      </c>
      <c r="O39" s="32">
        <f t="shared" si="3"/>
        <v>2</v>
      </c>
      <c r="P39" s="32">
        <f t="shared" ca="1" si="4"/>
        <v>0</v>
      </c>
      <c r="Q39" s="33" t="s">
        <v>58</v>
      </c>
      <c r="R39" s="55">
        <f t="shared" si="5"/>
        <v>0</v>
      </c>
      <c r="S39" s="34">
        <f t="shared" si="6"/>
        <v>177.06876</v>
      </c>
      <c r="T39" s="29">
        <v>71</v>
      </c>
      <c r="U39" s="29"/>
      <c r="V39" s="29">
        <v>106</v>
      </c>
      <c r="W39" s="29"/>
      <c r="X39" s="29"/>
      <c r="Y39" s="29"/>
      <c r="AA39" s="35">
        <v>0</v>
      </c>
      <c r="AB39" s="35">
        <v>0</v>
      </c>
      <c r="AC39" s="35">
        <v>0</v>
      </c>
      <c r="AD39" s="35">
        <v>0</v>
      </c>
      <c r="AE39" s="36">
        <v>2</v>
      </c>
      <c r="AF39" s="64">
        <v>177.06896</v>
      </c>
      <c r="AG39" s="38">
        <v>106</v>
      </c>
      <c r="AH39" s="32">
        <v>283</v>
      </c>
      <c r="AI39" s="38"/>
      <c r="AJ39" s="38"/>
      <c r="AK39" s="38"/>
      <c r="AL39" s="48"/>
    </row>
    <row r="40" spans="1:38" s="26" customFormat="1">
      <c r="A40" s="29">
        <v>33</v>
      </c>
      <c r="B40" s="1">
        <v>33</v>
      </c>
      <c r="C40" s="1" t="s">
        <v>736</v>
      </c>
      <c r="D40" s="29" t="s">
        <v>240</v>
      </c>
      <c r="E40" s="29"/>
      <c r="F40" s="29">
        <v>170</v>
      </c>
      <c r="G40" s="29"/>
      <c r="H40" s="29"/>
      <c r="I40" s="29"/>
      <c r="J40" s="29"/>
      <c r="K40" s="32">
        <f t="shared" si="1"/>
        <v>170</v>
      </c>
      <c r="L40" s="32" t="s">
        <v>1286</v>
      </c>
      <c r="M40" s="32"/>
      <c r="N40" s="39">
        <f t="shared" si="2"/>
        <v>169.9966</v>
      </c>
      <c r="O40" s="32">
        <f t="shared" si="3"/>
        <v>1</v>
      </c>
      <c r="P40" s="32">
        <f t="shared" ca="1" si="4"/>
        <v>0</v>
      </c>
      <c r="Q40" s="33" t="s">
        <v>58</v>
      </c>
      <c r="R40" s="34">
        <f t="shared" si="5"/>
        <v>0</v>
      </c>
      <c r="S40" s="34">
        <f t="shared" si="6"/>
        <v>170.0136</v>
      </c>
      <c r="T40" s="29"/>
      <c r="U40" s="29">
        <v>170</v>
      </c>
      <c r="V40" s="29"/>
      <c r="W40" s="29"/>
      <c r="X40" s="29"/>
      <c r="Y40" s="29"/>
      <c r="AA40" s="35">
        <v>0</v>
      </c>
      <c r="AB40" s="35">
        <v>0</v>
      </c>
      <c r="AC40" s="35">
        <v>0</v>
      </c>
      <c r="AD40" s="35">
        <v>0</v>
      </c>
      <c r="AE40" s="36">
        <v>1</v>
      </c>
      <c r="AF40" s="64">
        <v>170.0138</v>
      </c>
      <c r="AG40" s="38">
        <v>170</v>
      </c>
      <c r="AH40" s="32">
        <v>340</v>
      </c>
      <c r="AI40" s="38"/>
      <c r="AJ40" s="38"/>
      <c r="AK40" s="38"/>
      <c r="AL40" s="48"/>
    </row>
    <row r="41" spans="1:38" s="26" customFormat="1">
      <c r="A41" s="29">
        <v>34</v>
      </c>
      <c r="B41" s="1">
        <v>34</v>
      </c>
      <c r="C41" s="1" t="s">
        <v>371</v>
      </c>
      <c r="D41" s="29" t="s">
        <v>122</v>
      </c>
      <c r="E41" s="29">
        <v>51</v>
      </c>
      <c r="F41" s="29"/>
      <c r="G41" s="29"/>
      <c r="H41" s="29"/>
      <c r="I41" s="29"/>
      <c r="J41" s="29">
        <v>109</v>
      </c>
      <c r="K41" s="32">
        <f t="shared" si="1"/>
        <v>160</v>
      </c>
      <c r="L41" s="32" t="s">
        <v>1286</v>
      </c>
      <c r="M41" s="32"/>
      <c r="N41" s="39">
        <f t="shared" si="2"/>
        <v>159.9965</v>
      </c>
      <c r="O41" s="32">
        <f t="shared" si="3"/>
        <v>2</v>
      </c>
      <c r="P41" s="32">
        <f t="shared" ca="1" si="4"/>
        <v>0</v>
      </c>
      <c r="Q41" s="33" t="s">
        <v>58</v>
      </c>
      <c r="R41" s="55">
        <f t="shared" si="5"/>
        <v>0</v>
      </c>
      <c r="S41" s="34">
        <f t="shared" si="6"/>
        <v>160.04858999999999</v>
      </c>
      <c r="T41" s="29">
        <v>51</v>
      </c>
      <c r="U41" s="29"/>
      <c r="V41" s="29">
        <v>109</v>
      </c>
      <c r="W41" s="29"/>
      <c r="X41" s="29"/>
      <c r="Y41" s="29"/>
      <c r="AA41" s="35">
        <v>0</v>
      </c>
      <c r="AB41" s="35">
        <v>0</v>
      </c>
      <c r="AC41" s="35">
        <v>0</v>
      </c>
      <c r="AD41" s="35">
        <v>0</v>
      </c>
      <c r="AE41" s="36">
        <v>1</v>
      </c>
      <c r="AF41" s="64">
        <v>51.046900000000001</v>
      </c>
      <c r="AG41" s="38">
        <v>51</v>
      </c>
      <c r="AH41" s="32">
        <v>102</v>
      </c>
      <c r="AI41" s="38"/>
      <c r="AJ41" s="38"/>
      <c r="AK41" s="38"/>
      <c r="AL41" s="48"/>
    </row>
    <row r="42" spans="1:38" s="26" customFormat="1">
      <c r="A42" s="29">
        <v>35</v>
      </c>
      <c r="B42" s="1">
        <v>35</v>
      </c>
      <c r="C42" s="1" t="s">
        <v>737</v>
      </c>
      <c r="D42" s="29" t="s">
        <v>40</v>
      </c>
      <c r="E42" s="29">
        <v>157</v>
      </c>
      <c r="F42" s="29"/>
      <c r="G42" s="29"/>
      <c r="H42" s="29"/>
      <c r="I42" s="29"/>
      <c r="J42" s="29"/>
      <c r="K42" s="32">
        <f t="shared" si="1"/>
        <v>157</v>
      </c>
      <c r="L42" s="32" t="s">
        <v>1286</v>
      </c>
      <c r="M42" s="32"/>
      <c r="N42" s="39">
        <f t="shared" si="2"/>
        <v>156.99639999999999</v>
      </c>
      <c r="O42" s="32">
        <f t="shared" si="3"/>
        <v>1</v>
      </c>
      <c r="P42" s="32">
        <f t="shared" ca="1" si="4"/>
        <v>0</v>
      </c>
      <c r="Q42" s="33" t="s">
        <v>58</v>
      </c>
      <c r="R42" s="55">
        <f t="shared" si="5"/>
        <v>0</v>
      </c>
      <c r="S42" s="34">
        <f t="shared" si="6"/>
        <v>157.1534</v>
      </c>
      <c r="T42" s="29">
        <v>157</v>
      </c>
      <c r="U42" s="29"/>
      <c r="V42" s="29"/>
      <c r="W42" s="29"/>
      <c r="X42" s="29"/>
      <c r="Y42" s="29"/>
      <c r="AA42" s="35">
        <v>0</v>
      </c>
      <c r="AB42" s="35">
        <v>0</v>
      </c>
      <c r="AC42" s="35">
        <v>0</v>
      </c>
      <c r="AD42" s="35">
        <v>0</v>
      </c>
      <c r="AE42" s="36">
        <v>1</v>
      </c>
      <c r="AF42" s="64">
        <v>157.15370000000001</v>
      </c>
      <c r="AG42" s="38">
        <v>157</v>
      </c>
      <c r="AH42" s="32">
        <v>314</v>
      </c>
      <c r="AI42" s="38"/>
      <c r="AJ42" s="38"/>
      <c r="AK42" s="38"/>
      <c r="AL42" s="48"/>
    </row>
    <row r="43" spans="1:38" s="26" customFormat="1">
      <c r="A43" s="29">
        <v>36</v>
      </c>
      <c r="B43" s="1">
        <v>36</v>
      </c>
      <c r="C43" s="1" t="s">
        <v>738</v>
      </c>
      <c r="D43" s="29" t="s">
        <v>107</v>
      </c>
      <c r="E43" s="29">
        <v>79</v>
      </c>
      <c r="F43" s="29"/>
      <c r="G43" s="29"/>
      <c r="H43" s="29">
        <v>76</v>
      </c>
      <c r="I43" s="29"/>
      <c r="J43" s="29"/>
      <c r="K43" s="32">
        <f t="shared" si="1"/>
        <v>155</v>
      </c>
      <c r="L43" s="32" t="s">
        <v>1286</v>
      </c>
      <c r="M43" s="32"/>
      <c r="N43" s="39">
        <f t="shared" si="2"/>
        <v>154.99629999999999</v>
      </c>
      <c r="O43" s="32">
        <f t="shared" si="3"/>
        <v>2</v>
      </c>
      <c r="P43" s="32">
        <f t="shared" ca="1" si="4"/>
        <v>0</v>
      </c>
      <c r="Q43" s="33" t="s">
        <v>58</v>
      </c>
      <c r="R43" s="55">
        <f t="shared" si="5"/>
        <v>0</v>
      </c>
      <c r="S43" s="34">
        <f t="shared" si="6"/>
        <v>155.07606000000001</v>
      </c>
      <c r="T43" s="29">
        <v>79</v>
      </c>
      <c r="U43" s="29"/>
      <c r="V43" s="29">
        <v>76</v>
      </c>
      <c r="W43" s="29"/>
      <c r="X43" s="29"/>
      <c r="Y43" s="29"/>
      <c r="AA43" s="35">
        <v>0</v>
      </c>
      <c r="AB43" s="35">
        <v>0</v>
      </c>
      <c r="AC43" s="35">
        <v>0</v>
      </c>
      <c r="AD43" s="35">
        <v>0</v>
      </c>
      <c r="AE43" s="36">
        <v>2</v>
      </c>
      <c r="AF43" s="64">
        <v>155.07636000000002</v>
      </c>
      <c r="AG43" s="38">
        <v>79</v>
      </c>
      <c r="AH43" s="32">
        <v>234</v>
      </c>
      <c r="AI43" s="38"/>
      <c r="AJ43" s="38"/>
      <c r="AK43" s="38"/>
      <c r="AL43" s="48"/>
    </row>
    <row r="44" spans="1:38" s="26" customFormat="1">
      <c r="A44" s="29">
        <v>37</v>
      </c>
      <c r="B44" s="1">
        <v>37</v>
      </c>
      <c r="C44" s="1" t="s">
        <v>276</v>
      </c>
      <c r="D44" s="29" t="s">
        <v>24</v>
      </c>
      <c r="E44" s="29"/>
      <c r="F44" s="29"/>
      <c r="G44" s="29"/>
      <c r="H44" s="29"/>
      <c r="I44" s="29"/>
      <c r="J44" s="29">
        <v>153</v>
      </c>
      <c r="K44" s="32">
        <f t="shared" si="1"/>
        <v>153</v>
      </c>
      <c r="L44" s="32" t="s">
        <v>1286</v>
      </c>
      <c r="M44" s="32"/>
      <c r="N44" s="39">
        <f t="shared" si="2"/>
        <v>152.99619999999999</v>
      </c>
      <c r="O44" s="32">
        <f t="shared" si="3"/>
        <v>1</v>
      </c>
      <c r="P44" s="32" t="str">
        <f t="shared" ca="1" si="4"/>
        <v>Y</v>
      </c>
      <c r="Q44" s="33" t="s">
        <v>58</v>
      </c>
      <c r="R44" s="34">
        <f t="shared" si="5"/>
        <v>0</v>
      </c>
      <c r="S44" s="34">
        <f t="shared" si="6"/>
        <v>152.99772999999999</v>
      </c>
      <c r="T44" s="29"/>
      <c r="U44" s="29"/>
      <c r="V44" s="29">
        <v>153</v>
      </c>
      <c r="W44" s="29"/>
      <c r="X44" s="29"/>
      <c r="Y44" s="29"/>
      <c r="AA44" s="35"/>
      <c r="AB44" s="35"/>
      <c r="AC44" s="35"/>
      <c r="AD44" s="35"/>
      <c r="AE44" s="36"/>
      <c r="AF44" s="64"/>
      <c r="AG44" s="38"/>
      <c r="AH44" s="32"/>
      <c r="AI44" s="38"/>
      <c r="AJ44" s="38"/>
      <c r="AK44" s="38"/>
      <c r="AL44" s="48"/>
    </row>
    <row r="45" spans="1:38" s="26" customFormat="1">
      <c r="A45" s="29">
        <v>38</v>
      </c>
      <c r="B45" s="1">
        <v>38</v>
      </c>
      <c r="C45" s="1" t="s">
        <v>739</v>
      </c>
      <c r="D45" s="29" t="s">
        <v>47</v>
      </c>
      <c r="E45" s="29">
        <v>149</v>
      </c>
      <c r="F45" s="29"/>
      <c r="G45" s="29"/>
      <c r="H45" s="29"/>
      <c r="I45" s="29"/>
      <c r="J45" s="29"/>
      <c r="K45" s="32">
        <f t="shared" si="1"/>
        <v>149</v>
      </c>
      <c r="L45" s="32" t="s">
        <v>1286</v>
      </c>
      <c r="M45" s="32"/>
      <c r="N45" s="39">
        <f t="shared" si="2"/>
        <v>148.99610000000001</v>
      </c>
      <c r="O45" s="32">
        <f t="shared" si="3"/>
        <v>1</v>
      </c>
      <c r="P45" s="32">
        <f t="shared" ca="1" si="4"/>
        <v>0</v>
      </c>
      <c r="Q45" s="33" t="s">
        <v>58</v>
      </c>
      <c r="R45" s="55">
        <f t="shared" si="5"/>
        <v>0</v>
      </c>
      <c r="S45" s="34">
        <f t="shared" si="6"/>
        <v>149.14510000000001</v>
      </c>
      <c r="T45" s="29">
        <v>149</v>
      </c>
      <c r="U45" s="29"/>
      <c r="V45" s="29"/>
      <c r="W45" s="29"/>
      <c r="X45" s="29"/>
      <c r="Y45" s="29"/>
      <c r="AA45" s="35">
        <v>0</v>
      </c>
      <c r="AB45" s="35">
        <v>0</v>
      </c>
      <c r="AC45" s="35">
        <v>0</v>
      </c>
      <c r="AD45" s="35">
        <v>0</v>
      </c>
      <c r="AE45" s="36">
        <v>1</v>
      </c>
      <c r="AF45" s="64">
        <v>149.1455</v>
      </c>
      <c r="AG45" s="38">
        <v>149</v>
      </c>
      <c r="AH45" s="32">
        <v>298</v>
      </c>
      <c r="AI45" s="38"/>
      <c r="AJ45" s="38"/>
      <c r="AK45" s="38"/>
      <c r="AL45" s="48"/>
    </row>
    <row r="46" spans="1:38" s="26" customFormat="1">
      <c r="A46" s="29">
        <v>39</v>
      </c>
      <c r="B46" s="1">
        <v>39</v>
      </c>
      <c r="C46" s="1" t="s">
        <v>740</v>
      </c>
      <c r="D46" s="29" t="s">
        <v>65</v>
      </c>
      <c r="E46" s="29">
        <v>143</v>
      </c>
      <c r="F46" s="29"/>
      <c r="G46" s="29"/>
      <c r="H46" s="29"/>
      <c r="I46" s="29"/>
      <c r="J46" s="29"/>
      <c r="K46" s="32">
        <f t="shared" si="1"/>
        <v>143</v>
      </c>
      <c r="L46" s="32" t="s">
        <v>1286</v>
      </c>
      <c r="M46" s="32"/>
      <c r="N46" s="39">
        <f t="shared" si="2"/>
        <v>142.99600000000001</v>
      </c>
      <c r="O46" s="32">
        <f t="shared" si="3"/>
        <v>1</v>
      </c>
      <c r="P46" s="32">
        <f t="shared" ca="1" si="4"/>
        <v>0</v>
      </c>
      <c r="Q46" s="33" t="s">
        <v>58</v>
      </c>
      <c r="R46" s="55">
        <f t="shared" si="5"/>
        <v>0</v>
      </c>
      <c r="S46" s="34">
        <f t="shared" si="6"/>
        <v>143.13900000000001</v>
      </c>
      <c r="T46" s="29">
        <v>143</v>
      </c>
      <c r="U46" s="29"/>
      <c r="V46" s="29"/>
      <c r="W46" s="29"/>
      <c r="X46" s="29"/>
      <c r="Y46" s="29"/>
      <c r="AA46" s="35">
        <v>0</v>
      </c>
      <c r="AB46" s="35">
        <v>0</v>
      </c>
      <c r="AC46" s="35">
        <v>0</v>
      </c>
      <c r="AD46" s="35">
        <v>0</v>
      </c>
      <c r="AE46" s="36">
        <v>1</v>
      </c>
      <c r="AF46" s="64">
        <v>143.13939999999999</v>
      </c>
      <c r="AG46" s="38">
        <v>143</v>
      </c>
      <c r="AH46" s="32">
        <v>286</v>
      </c>
      <c r="AI46" s="38"/>
      <c r="AJ46" s="38"/>
      <c r="AK46" s="38"/>
      <c r="AL46" s="48"/>
    </row>
    <row r="47" spans="1:38" s="26" customFormat="1">
      <c r="A47" s="29">
        <v>40</v>
      </c>
      <c r="B47" s="1">
        <v>40</v>
      </c>
      <c r="C47" s="1" t="s">
        <v>741</v>
      </c>
      <c r="D47" s="29" t="s">
        <v>40</v>
      </c>
      <c r="E47" s="29">
        <v>141</v>
      </c>
      <c r="F47" s="29"/>
      <c r="G47" s="29"/>
      <c r="H47" s="29"/>
      <c r="I47" s="29"/>
      <c r="J47" s="29"/>
      <c r="K47" s="32">
        <f t="shared" si="1"/>
        <v>141</v>
      </c>
      <c r="L47" s="32" t="s">
        <v>1286</v>
      </c>
      <c r="M47" s="32"/>
      <c r="N47" s="39">
        <f t="shared" si="2"/>
        <v>140.99590000000001</v>
      </c>
      <c r="O47" s="32">
        <f t="shared" si="3"/>
        <v>1</v>
      </c>
      <c r="P47" s="32">
        <f t="shared" ca="1" si="4"/>
        <v>0</v>
      </c>
      <c r="Q47" s="33" t="s">
        <v>58</v>
      </c>
      <c r="R47" s="55">
        <f t="shared" si="5"/>
        <v>0</v>
      </c>
      <c r="S47" s="34">
        <f t="shared" si="6"/>
        <v>141.1369</v>
      </c>
      <c r="T47" s="29">
        <v>141</v>
      </c>
      <c r="U47" s="29"/>
      <c r="V47" s="29"/>
      <c r="W47" s="29"/>
      <c r="X47" s="29"/>
      <c r="Y47" s="29"/>
      <c r="AA47" s="35">
        <v>0</v>
      </c>
      <c r="AB47" s="35">
        <v>0</v>
      </c>
      <c r="AC47" s="35">
        <v>0</v>
      </c>
      <c r="AD47" s="35">
        <v>0</v>
      </c>
      <c r="AE47" s="36">
        <v>1</v>
      </c>
      <c r="AF47" s="64">
        <v>141.13729999999998</v>
      </c>
      <c r="AG47" s="38">
        <v>141</v>
      </c>
      <c r="AH47" s="32">
        <v>282</v>
      </c>
      <c r="AI47" s="38"/>
      <c r="AJ47" s="38"/>
      <c r="AK47" s="38"/>
      <c r="AL47" s="48"/>
    </row>
    <row r="48" spans="1:38" s="26" customFormat="1">
      <c r="A48" s="29">
        <v>41</v>
      </c>
      <c r="B48" s="1">
        <v>41</v>
      </c>
      <c r="C48" s="1" t="s">
        <v>742</v>
      </c>
      <c r="D48" s="29" t="s">
        <v>217</v>
      </c>
      <c r="E48" s="29"/>
      <c r="F48" s="29">
        <v>135</v>
      </c>
      <c r="G48" s="29"/>
      <c r="H48" s="29"/>
      <c r="I48" s="29"/>
      <c r="J48" s="29"/>
      <c r="K48" s="32">
        <f t="shared" si="1"/>
        <v>135</v>
      </c>
      <c r="L48" s="32" t="s">
        <v>1286</v>
      </c>
      <c r="M48" s="32"/>
      <c r="N48" s="39">
        <f t="shared" si="2"/>
        <v>134.9958</v>
      </c>
      <c r="O48" s="32">
        <f t="shared" si="3"/>
        <v>1</v>
      </c>
      <c r="P48" s="32">
        <f t="shared" ca="1" si="4"/>
        <v>0</v>
      </c>
      <c r="Q48" s="33" t="s">
        <v>58</v>
      </c>
      <c r="R48" s="34">
        <f t="shared" si="5"/>
        <v>0</v>
      </c>
      <c r="S48" s="34">
        <f t="shared" si="6"/>
        <v>135.0093</v>
      </c>
      <c r="T48" s="29"/>
      <c r="U48" s="29">
        <v>135</v>
      </c>
      <c r="V48" s="29"/>
      <c r="W48" s="29"/>
      <c r="X48" s="29"/>
      <c r="Y48" s="29"/>
      <c r="AA48" s="35">
        <v>0</v>
      </c>
      <c r="AB48" s="35">
        <v>0</v>
      </c>
      <c r="AC48" s="35">
        <v>0</v>
      </c>
      <c r="AD48" s="35">
        <v>0</v>
      </c>
      <c r="AE48" s="36">
        <v>1</v>
      </c>
      <c r="AF48" s="64">
        <v>135.00960000000001</v>
      </c>
      <c r="AG48" s="38">
        <v>135</v>
      </c>
      <c r="AH48" s="32">
        <v>270</v>
      </c>
      <c r="AI48" s="38"/>
      <c r="AJ48" s="38"/>
      <c r="AK48" s="38"/>
      <c r="AL48" s="48"/>
    </row>
    <row r="49" spans="1:38" ht="5.0999999999999996" customHeight="1">
      <c r="A49" s="27"/>
      <c r="B49" s="27"/>
      <c r="D49" s="50"/>
      <c r="E49" s="27"/>
      <c r="F49" s="29"/>
      <c r="G49" s="29"/>
      <c r="H49" s="29"/>
      <c r="I49" s="29"/>
      <c r="J49" s="29"/>
      <c r="K49" s="32"/>
      <c r="L49" s="27"/>
      <c r="M49" s="27"/>
      <c r="N49" s="39"/>
      <c r="O49" s="27"/>
      <c r="P49" s="27"/>
      <c r="R49" s="56"/>
      <c r="S49" s="34"/>
      <c r="T49" s="50"/>
      <c r="U49" s="50"/>
      <c r="V49" s="50"/>
      <c r="W49" s="50"/>
      <c r="X49" s="50"/>
      <c r="Y49" s="50"/>
      <c r="AE49" s="60"/>
      <c r="AF49" s="60"/>
      <c r="AH49" s="26"/>
      <c r="AI49" s="38"/>
      <c r="AJ49" s="38"/>
      <c r="AK49" s="38"/>
      <c r="AL49" s="30"/>
    </row>
    <row r="50" spans="1:38">
      <c r="A50" s="27"/>
      <c r="B50" s="27"/>
      <c r="D50" s="27"/>
      <c r="E50" s="27"/>
      <c r="F50" s="29"/>
      <c r="G50" s="29"/>
      <c r="H50" s="29"/>
      <c r="I50" s="29"/>
      <c r="J50" s="29"/>
      <c r="K50" s="32"/>
      <c r="L50" s="27"/>
      <c r="M50" s="27"/>
      <c r="N50" s="39"/>
      <c r="O50" s="27"/>
      <c r="P50" s="27"/>
      <c r="R50" s="56"/>
      <c r="S50" s="34"/>
      <c r="T50" s="50"/>
      <c r="U50" s="50"/>
      <c r="V50" s="50"/>
      <c r="W50" s="50"/>
      <c r="X50" s="50"/>
      <c r="Y50" s="50"/>
      <c r="AE50" s="60"/>
      <c r="AF50" s="60"/>
      <c r="AH50" s="26"/>
      <c r="AI50" s="38"/>
      <c r="AJ50" s="38"/>
      <c r="AK50" s="38"/>
      <c r="AL50" s="30"/>
    </row>
    <row r="51" spans="1:38">
      <c r="C51" s="26" t="s">
        <v>133</v>
      </c>
      <c r="D51" s="27"/>
      <c r="E51" s="27"/>
      <c r="F51" s="29"/>
      <c r="G51" s="29"/>
      <c r="H51" s="29"/>
      <c r="I51" s="29"/>
      <c r="J51" s="29"/>
      <c r="K51" s="32"/>
      <c r="L51" s="27"/>
      <c r="M51" s="27"/>
      <c r="N51" s="39"/>
      <c r="O51" s="27"/>
      <c r="P51" s="27"/>
      <c r="Q51" s="50" t="str">
        <f>C51</f>
        <v>F35</v>
      </c>
      <c r="R51" s="56"/>
      <c r="S51" s="34"/>
      <c r="T51" s="50"/>
      <c r="U51" s="50"/>
      <c r="V51" s="50"/>
      <c r="W51" s="50"/>
      <c r="X51" s="50"/>
      <c r="Y51" s="50"/>
      <c r="AE51" s="60"/>
      <c r="AF51" s="60"/>
      <c r="AH51" s="26"/>
      <c r="AI51" s="38">
        <v>773</v>
      </c>
      <c r="AJ51" s="38">
        <v>772</v>
      </c>
      <c r="AK51" s="38">
        <v>747</v>
      </c>
      <c r="AL51" s="30"/>
    </row>
    <row r="52" spans="1:38">
      <c r="A52" s="1">
        <v>1</v>
      </c>
      <c r="B52" s="1">
        <v>1</v>
      </c>
      <c r="C52" s="1" t="s">
        <v>132</v>
      </c>
      <c r="D52" s="29" t="s">
        <v>24</v>
      </c>
      <c r="E52" s="29">
        <v>191</v>
      </c>
      <c r="F52" s="29">
        <v>199</v>
      </c>
      <c r="G52" s="29">
        <v>189</v>
      </c>
      <c r="H52" s="29">
        <v>190</v>
      </c>
      <c r="I52" s="29">
        <v>193</v>
      </c>
      <c r="J52" s="29">
        <v>194</v>
      </c>
      <c r="K52" s="32">
        <f t="shared" ref="K52:K79" si="7">IFERROR(LARGE(E52:J52,1),0)+IF($D$5&gt;=2,IFERROR(LARGE(E52:J52,2),0),0)+IF($D$5&gt;=3,IFERROR(LARGE(E52:J52,3),0),0)+IF($D$5&gt;=4,IFERROR(LARGE(E52:J52,4),0),0)+IF($D$5&gt;=5,IFERROR(LARGE(E52:J52,5),0),0)+IF($D$5&gt;=6,IFERROR(LARGE(E52:J52,6),0),0)</f>
        <v>777</v>
      </c>
      <c r="L52" s="32" t="s">
        <v>1286</v>
      </c>
      <c r="M52" s="32" t="s">
        <v>743</v>
      </c>
      <c r="N52" s="39">
        <f t="shared" ref="N52:N79" si="8">K52-(ROW(K52)-ROW(K$6))/10000</f>
        <v>776.99540000000002</v>
      </c>
      <c r="O52" s="32">
        <f t="shared" ref="O52:O79" si="9">COUNT(E52:J52)</f>
        <v>6</v>
      </c>
      <c r="P52" s="32">
        <f t="shared" ref="P52:P79" ca="1" si="10">IF(AND(O52=1,OFFSET(D52,0,P$3)&gt;0),"Y",0)</f>
        <v>0</v>
      </c>
      <c r="Q52" s="33" t="s">
        <v>133</v>
      </c>
      <c r="R52" s="55">
        <f t="shared" ref="R52:R79" si="11">1-(Q52=Q51)</f>
        <v>0</v>
      </c>
      <c r="S52" s="34">
        <f t="shared" ref="S52:S79" si="12">N52+T52/1000+U52/10000+V52/100000+W52/1000000+X52/10000000+Y52/100000000</f>
        <v>777.20845388999999</v>
      </c>
      <c r="T52" s="29">
        <v>191</v>
      </c>
      <c r="U52" s="29">
        <v>199</v>
      </c>
      <c r="V52" s="29">
        <v>194</v>
      </c>
      <c r="W52" s="29">
        <v>193</v>
      </c>
      <c r="X52" s="29">
        <v>190</v>
      </c>
      <c r="Y52" s="29">
        <v>189</v>
      </c>
      <c r="AA52" s="35">
        <v>0</v>
      </c>
      <c r="AB52" s="35">
        <v>0</v>
      </c>
      <c r="AC52" s="35">
        <v>0</v>
      </c>
      <c r="AD52" s="35">
        <v>0</v>
      </c>
      <c r="AE52" s="36">
        <v>5</v>
      </c>
      <c r="AF52" s="64">
        <v>773.20853890000001</v>
      </c>
      <c r="AG52" s="38">
        <v>199</v>
      </c>
      <c r="AH52" s="32">
        <v>782</v>
      </c>
      <c r="AI52" s="38" t="s">
        <v>743</v>
      </c>
      <c r="AJ52" s="38" t="s">
        <v>744</v>
      </c>
      <c r="AK52" s="38" t="s">
        <v>745</v>
      </c>
      <c r="AL52" s="30"/>
    </row>
    <row r="53" spans="1:38">
      <c r="A53" s="1">
        <v>2</v>
      </c>
      <c r="B53" s="1">
        <v>2</v>
      </c>
      <c r="C53" s="1" t="s">
        <v>135</v>
      </c>
      <c r="D53" s="29" t="s">
        <v>24</v>
      </c>
      <c r="E53" s="29"/>
      <c r="F53" s="29">
        <v>194</v>
      </c>
      <c r="G53" s="29">
        <v>192</v>
      </c>
      <c r="H53" s="29">
        <v>194</v>
      </c>
      <c r="I53" s="29">
        <v>192</v>
      </c>
      <c r="J53" s="29">
        <v>193</v>
      </c>
      <c r="K53" s="32">
        <f t="shared" si="7"/>
        <v>773</v>
      </c>
      <c r="L53" s="32" t="s">
        <v>1286</v>
      </c>
      <c r="M53" s="32" t="s">
        <v>744</v>
      </c>
      <c r="N53" s="39">
        <f t="shared" si="8"/>
        <v>772.99530000000004</v>
      </c>
      <c r="O53" s="32">
        <f t="shared" si="9"/>
        <v>5</v>
      </c>
      <c r="P53" s="32">
        <f t="shared" ca="1" si="10"/>
        <v>0</v>
      </c>
      <c r="Q53" s="33" t="s">
        <v>133</v>
      </c>
      <c r="R53" s="34">
        <f t="shared" si="11"/>
        <v>0</v>
      </c>
      <c r="S53" s="34">
        <f t="shared" si="12"/>
        <v>773.01685412000006</v>
      </c>
      <c r="T53" s="29"/>
      <c r="U53" s="29">
        <v>194</v>
      </c>
      <c r="V53" s="29">
        <v>194</v>
      </c>
      <c r="W53" s="29">
        <v>193</v>
      </c>
      <c r="X53" s="29">
        <v>192</v>
      </c>
      <c r="Y53" s="29">
        <v>192</v>
      </c>
      <c r="AA53" s="35">
        <v>0</v>
      </c>
      <c r="AB53" s="35">
        <v>0</v>
      </c>
      <c r="AC53" s="35">
        <v>0</v>
      </c>
      <c r="AD53" s="35">
        <v>0</v>
      </c>
      <c r="AE53" s="36">
        <v>4</v>
      </c>
      <c r="AF53" s="64">
        <v>772.01695119999999</v>
      </c>
      <c r="AG53" s="38">
        <v>194</v>
      </c>
      <c r="AH53" s="32">
        <v>774</v>
      </c>
      <c r="AI53" s="38" t="s">
        <v>743</v>
      </c>
      <c r="AJ53" s="38" t="s">
        <v>744</v>
      </c>
      <c r="AK53" s="38" t="s">
        <v>745</v>
      </c>
      <c r="AL53" s="30"/>
    </row>
    <row r="54" spans="1:38">
      <c r="A54" s="1">
        <v>3</v>
      </c>
      <c r="B54" s="1">
        <v>3</v>
      </c>
      <c r="C54" s="1" t="s">
        <v>150</v>
      </c>
      <c r="D54" s="29" t="s">
        <v>36</v>
      </c>
      <c r="E54" s="29">
        <v>198</v>
      </c>
      <c r="F54" s="29"/>
      <c r="G54" s="29">
        <v>172</v>
      </c>
      <c r="H54" s="29">
        <v>192</v>
      </c>
      <c r="I54" s="29">
        <v>185</v>
      </c>
      <c r="J54" s="29">
        <v>190</v>
      </c>
      <c r="K54" s="32">
        <f t="shared" si="7"/>
        <v>765</v>
      </c>
      <c r="L54" s="32" t="s">
        <v>1286</v>
      </c>
      <c r="M54" s="32" t="s">
        <v>745</v>
      </c>
      <c r="N54" s="39">
        <f t="shared" si="8"/>
        <v>764.99519999999995</v>
      </c>
      <c r="O54" s="32">
        <f t="shared" si="9"/>
        <v>5</v>
      </c>
      <c r="P54" s="32">
        <f t="shared" ca="1" si="10"/>
        <v>0</v>
      </c>
      <c r="Q54" s="33" t="s">
        <v>133</v>
      </c>
      <c r="R54" s="55">
        <f t="shared" si="11"/>
        <v>0</v>
      </c>
      <c r="S54" s="34">
        <f t="shared" si="12"/>
        <v>765.19533021999996</v>
      </c>
      <c r="T54" s="29">
        <v>198</v>
      </c>
      <c r="U54" s="29"/>
      <c r="V54" s="29">
        <v>192</v>
      </c>
      <c r="W54" s="29">
        <v>190</v>
      </c>
      <c r="X54" s="29">
        <v>185</v>
      </c>
      <c r="Y54" s="29">
        <v>172</v>
      </c>
      <c r="AA54" s="35">
        <v>0</v>
      </c>
      <c r="AB54" s="35">
        <v>0</v>
      </c>
      <c r="AC54" s="35">
        <v>0</v>
      </c>
      <c r="AD54" s="35">
        <v>0</v>
      </c>
      <c r="AE54" s="36">
        <v>4</v>
      </c>
      <c r="AF54" s="64">
        <v>747.19542220000005</v>
      </c>
      <c r="AG54" s="38">
        <v>198</v>
      </c>
      <c r="AH54" s="32">
        <v>773</v>
      </c>
      <c r="AI54" s="38" t="s">
        <v>743</v>
      </c>
      <c r="AJ54" s="38" t="s">
        <v>744</v>
      </c>
      <c r="AK54" s="38" t="s">
        <v>745</v>
      </c>
      <c r="AL54" s="30"/>
    </row>
    <row r="55" spans="1:38">
      <c r="A55" s="1">
        <v>4</v>
      </c>
      <c r="B55" s="1">
        <v>4</v>
      </c>
      <c r="C55" s="1" t="s">
        <v>155</v>
      </c>
      <c r="D55" s="29" t="s">
        <v>107</v>
      </c>
      <c r="E55" s="29">
        <v>184</v>
      </c>
      <c r="F55" s="29"/>
      <c r="G55" s="29"/>
      <c r="H55" s="29">
        <v>184</v>
      </c>
      <c r="I55" s="29">
        <v>189</v>
      </c>
      <c r="J55" s="29">
        <v>187</v>
      </c>
      <c r="K55" s="32">
        <f t="shared" si="7"/>
        <v>744</v>
      </c>
      <c r="L55" s="32" t="s">
        <v>1286</v>
      </c>
      <c r="M55" s="32"/>
      <c r="N55" s="39">
        <f t="shared" si="8"/>
        <v>743.99509999999998</v>
      </c>
      <c r="O55" s="32">
        <f t="shared" si="9"/>
        <v>4</v>
      </c>
      <c r="P55" s="32">
        <f t="shared" ca="1" si="10"/>
        <v>0</v>
      </c>
      <c r="Q55" s="33" t="s">
        <v>133</v>
      </c>
      <c r="R55" s="55">
        <f t="shared" si="11"/>
        <v>0</v>
      </c>
      <c r="S55" s="34">
        <f t="shared" si="12"/>
        <v>744.18119539999998</v>
      </c>
      <c r="T55" s="29">
        <v>184</v>
      </c>
      <c r="U55" s="29"/>
      <c r="V55" s="29">
        <v>189</v>
      </c>
      <c r="W55" s="29">
        <v>187</v>
      </c>
      <c r="X55" s="29">
        <v>184</v>
      </c>
      <c r="Y55" s="29"/>
      <c r="AA55" s="35">
        <v>0</v>
      </c>
      <c r="AB55" s="35">
        <v>0</v>
      </c>
      <c r="AC55" s="35">
        <v>0</v>
      </c>
      <c r="AD55" s="35">
        <v>0</v>
      </c>
      <c r="AE55" s="36">
        <v>3</v>
      </c>
      <c r="AF55" s="64">
        <v>557.18087400000002</v>
      </c>
      <c r="AG55" s="38">
        <v>189</v>
      </c>
      <c r="AH55" s="32">
        <v>746</v>
      </c>
      <c r="AI55" s="38"/>
      <c r="AJ55" s="38"/>
      <c r="AK55" s="38"/>
      <c r="AL55" s="30"/>
    </row>
    <row r="56" spans="1:38">
      <c r="A56" s="1">
        <v>5</v>
      </c>
      <c r="B56" s="1">
        <v>5</v>
      </c>
      <c r="C56" s="1" t="s">
        <v>154</v>
      </c>
      <c r="D56" s="29" t="s">
        <v>47</v>
      </c>
      <c r="E56" s="29">
        <v>174</v>
      </c>
      <c r="F56" s="29">
        <v>186</v>
      </c>
      <c r="G56" s="29">
        <v>177</v>
      </c>
      <c r="H56" s="29">
        <v>186</v>
      </c>
      <c r="I56" s="29">
        <v>181</v>
      </c>
      <c r="J56" s="29">
        <v>188</v>
      </c>
      <c r="K56" s="32">
        <f t="shared" si="7"/>
        <v>741</v>
      </c>
      <c r="L56" s="32" t="s">
        <v>1286</v>
      </c>
      <c r="M56" s="32"/>
      <c r="N56" s="39">
        <f t="shared" si="8"/>
        <v>740.995</v>
      </c>
      <c r="O56" s="32">
        <f t="shared" si="9"/>
        <v>6</v>
      </c>
      <c r="P56" s="32">
        <f t="shared" ca="1" si="10"/>
        <v>0</v>
      </c>
      <c r="Q56" s="33" t="s">
        <v>133</v>
      </c>
      <c r="R56" s="55">
        <f t="shared" si="11"/>
        <v>0</v>
      </c>
      <c r="S56" s="34">
        <f t="shared" si="12"/>
        <v>741.18968587000006</v>
      </c>
      <c r="T56" s="29">
        <v>174</v>
      </c>
      <c r="U56" s="29">
        <v>186</v>
      </c>
      <c r="V56" s="29">
        <v>188</v>
      </c>
      <c r="W56" s="29">
        <v>186</v>
      </c>
      <c r="X56" s="29">
        <v>181</v>
      </c>
      <c r="Y56" s="29">
        <v>177</v>
      </c>
      <c r="AA56" s="35">
        <v>0</v>
      </c>
      <c r="AB56" s="35">
        <v>0</v>
      </c>
      <c r="AC56" s="35">
        <v>0</v>
      </c>
      <c r="AD56" s="35">
        <v>0</v>
      </c>
      <c r="AE56" s="36">
        <v>5</v>
      </c>
      <c r="AF56" s="64">
        <v>730.18985869999983</v>
      </c>
      <c r="AG56" s="38">
        <v>186</v>
      </c>
      <c r="AH56" s="32">
        <v>739</v>
      </c>
      <c r="AI56" s="38"/>
      <c r="AJ56" s="38"/>
      <c r="AK56" s="38"/>
      <c r="AL56" s="30"/>
    </row>
    <row r="57" spans="1:38">
      <c r="A57" s="1">
        <v>6</v>
      </c>
      <c r="B57" s="1">
        <v>6</v>
      </c>
      <c r="C57" s="1" t="s">
        <v>137</v>
      </c>
      <c r="D57" s="29" t="s">
        <v>50</v>
      </c>
      <c r="E57" s="29">
        <v>179</v>
      </c>
      <c r="F57" s="29">
        <v>175</v>
      </c>
      <c r="G57" s="29">
        <v>183</v>
      </c>
      <c r="H57" s="29">
        <v>175</v>
      </c>
      <c r="I57" s="29">
        <v>180</v>
      </c>
      <c r="J57" s="29">
        <v>192</v>
      </c>
      <c r="K57" s="32">
        <f t="shared" si="7"/>
        <v>734</v>
      </c>
      <c r="L57" s="32" t="s">
        <v>1286</v>
      </c>
      <c r="M57" s="32"/>
      <c r="N57" s="39">
        <f t="shared" si="8"/>
        <v>733.99490000000003</v>
      </c>
      <c r="O57" s="32">
        <f t="shared" si="9"/>
        <v>6</v>
      </c>
      <c r="P57" s="32">
        <f t="shared" ca="1" si="10"/>
        <v>0</v>
      </c>
      <c r="Q57" s="33" t="s">
        <v>133</v>
      </c>
      <c r="R57" s="55">
        <f t="shared" si="11"/>
        <v>0</v>
      </c>
      <c r="S57" s="34">
        <f t="shared" si="12"/>
        <v>734.19352275000006</v>
      </c>
      <c r="T57" s="29">
        <v>179</v>
      </c>
      <c r="U57" s="29">
        <v>175</v>
      </c>
      <c r="V57" s="29">
        <v>192</v>
      </c>
      <c r="W57" s="29">
        <v>183</v>
      </c>
      <c r="X57" s="29">
        <v>180</v>
      </c>
      <c r="Y57" s="29">
        <v>175</v>
      </c>
      <c r="AA57" s="35">
        <v>0</v>
      </c>
      <c r="AB57" s="35">
        <v>0</v>
      </c>
      <c r="AC57" s="35">
        <v>0</v>
      </c>
      <c r="AD57" s="35">
        <v>0</v>
      </c>
      <c r="AE57" s="36">
        <v>5</v>
      </c>
      <c r="AF57" s="64">
        <v>717.19362750000005</v>
      </c>
      <c r="AG57" s="38">
        <v>183</v>
      </c>
      <c r="AH57" s="32">
        <v>725</v>
      </c>
      <c r="AI57" s="38"/>
      <c r="AJ57" s="38"/>
      <c r="AK57" s="38"/>
      <c r="AL57" s="30"/>
    </row>
    <row r="58" spans="1:38">
      <c r="A58" s="1">
        <v>7</v>
      </c>
      <c r="B58" s="1">
        <v>7</v>
      </c>
      <c r="C58" s="1" t="s">
        <v>746</v>
      </c>
      <c r="D58" s="29" t="s">
        <v>74</v>
      </c>
      <c r="E58" s="29">
        <v>177</v>
      </c>
      <c r="F58" s="29"/>
      <c r="G58" s="29">
        <v>175</v>
      </c>
      <c r="H58" s="29">
        <v>170</v>
      </c>
      <c r="I58" s="29">
        <v>172</v>
      </c>
      <c r="J58" s="29"/>
      <c r="K58" s="32">
        <f t="shared" si="7"/>
        <v>694</v>
      </c>
      <c r="L58" s="32" t="s">
        <v>1286</v>
      </c>
      <c r="M58" s="32"/>
      <c r="N58" s="39">
        <f t="shared" si="8"/>
        <v>693.99480000000005</v>
      </c>
      <c r="O58" s="32">
        <f t="shared" si="9"/>
        <v>4</v>
      </c>
      <c r="P58" s="32">
        <f t="shared" ca="1" si="10"/>
        <v>0</v>
      </c>
      <c r="Q58" s="33" t="s">
        <v>133</v>
      </c>
      <c r="R58" s="55">
        <f t="shared" si="11"/>
        <v>0</v>
      </c>
      <c r="S58" s="34">
        <f t="shared" si="12"/>
        <v>694.17373900000007</v>
      </c>
      <c r="T58" s="29">
        <v>177</v>
      </c>
      <c r="U58" s="29"/>
      <c r="V58" s="29">
        <v>175</v>
      </c>
      <c r="W58" s="29">
        <v>172</v>
      </c>
      <c r="X58" s="29">
        <v>170</v>
      </c>
      <c r="Y58" s="29"/>
      <c r="AA58" s="35">
        <v>0</v>
      </c>
      <c r="AB58" s="35">
        <v>0</v>
      </c>
      <c r="AC58" s="35">
        <v>0</v>
      </c>
      <c r="AD58" s="35">
        <v>0</v>
      </c>
      <c r="AE58" s="36">
        <v>4</v>
      </c>
      <c r="AF58" s="64">
        <v>694.17393900000002</v>
      </c>
      <c r="AG58" s="38">
        <v>177</v>
      </c>
      <c r="AH58" s="32">
        <v>701</v>
      </c>
      <c r="AI58" s="38"/>
      <c r="AJ58" s="38"/>
      <c r="AK58" s="38"/>
      <c r="AL58" s="30"/>
    </row>
    <row r="59" spans="1:38">
      <c r="A59" s="1">
        <v>8</v>
      </c>
      <c r="B59" s="1">
        <v>8</v>
      </c>
      <c r="C59" s="1" t="s">
        <v>747</v>
      </c>
      <c r="D59" s="29" t="s">
        <v>65</v>
      </c>
      <c r="E59" s="29"/>
      <c r="F59" s="29">
        <v>163</v>
      </c>
      <c r="G59" s="29">
        <v>165</v>
      </c>
      <c r="H59" s="29">
        <v>166</v>
      </c>
      <c r="I59" s="29">
        <v>175</v>
      </c>
      <c r="J59" s="29"/>
      <c r="K59" s="32">
        <f t="shared" si="7"/>
        <v>669</v>
      </c>
      <c r="L59" s="32" t="s">
        <v>1286</v>
      </c>
      <c r="M59" s="32"/>
      <c r="N59" s="39">
        <f t="shared" si="8"/>
        <v>668.99469999999997</v>
      </c>
      <c r="O59" s="32">
        <f t="shared" si="9"/>
        <v>4</v>
      </c>
      <c r="P59" s="32">
        <f t="shared" ca="1" si="10"/>
        <v>0</v>
      </c>
      <c r="Q59" s="33" t="s">
        <v>133</v>
      </c>
      <c r="R59" s="34">
        <f t="shared" si="11"/>
        <v>0</v>
      </c>
      <c r="S59" s="34">
        <f t="shared" si="12"/>
        <v>669.01293250000003</v>
      </c>
      <c r="T59" s="29"/>
      <c r="U59" s="29">
        <v>163</v>
      </c>
      <c r="V59" s="29">
        <v>175</v>
      </c>
      <c r="W59" s="29">
        <v>166</v>
      </c>
      <c r="X59" s="29">
        <v>165</v>
      </c>
      <c r="Y59" s="29"/>
      <c r="AA59" s="35">
        <v>0</v>
      </c>
      <c r="AB59" s="35">
        <v>0</v>
      </c>
      <c r="AC59" s="35">
        <v>0</v>
      </c>
      <c r="AD59" s="35">
        <v>0</v>
      </c>
      <c r="AE59" s="36">
        <v>4</v>
      </c>
      <c r="AF59" s="64">
        <v>669.0131325000001</v>
      </c>
      <c r="AG59" s="38">
        <v>175</v>
      </c>
      <c r="AH59" s="32">
        <v>681</v>
      </c>
      <c r="AI59" s="38"/>
      <c r="AJ59" s="38"/>
      <c r="AK59" s="38"/>
      <c r="AL59" s="30"/>
    </row>
    <row r="60" spans="1:38">
      <c r="A60" s="1">
        <v>9</v>
      </c>
      <c r="B60" s="1">
        <v>9</v>
      </c>
      <c r="C60" s="1" t="s">
        <v>278</v>
      </c>
      <c r="D60" s="29" t="s">
        <v>74</v>
      </c>
      <c r="E60" s="29">
        <v>129</v>
      </c>
      <c r="F60" s="29">
        <v>143</v>
      </c>
      <c r="G60" s="29">
        <v>130</v>
      </c>
      <c r="H60" s="29"/>
      <c r="I60" s="29"/>
      <c r="J60" s="29">
        <v>152</v>
      </c>
      <c r="K60" s="32">
        <f t="shared" si="7"/>
        <v>554</v>
      </c>
      <c r="L60" s="32" t="s">
        <v>1286</v>
      </c>
      <c r="M60" s="32"/>
      <c r="N60" s="39">
        <f t="shared" si="8"/>
        <v>553.99459999999999</v>
      </c>
      <c r="O60" s="32">
        <f t="shared" si="9"/>
        <v>4</v>
      </c>
      <c r="P60" s="32">
        <f t="shared" ca="1" si="10"/>
        <v>0</v>
      </c>
      <c r="Q60" s="33" t="s">
        <v>133</v>
      </c>
      <c r="R60" s="55">
        <f t="shared" si="11"/>
        <v>0</v>
      </c>
      <c r="S60" s="34">
        <f t="shared" si="12"/>
        <v>554.1395500000001</v>
      </c>
      <c r="T60" s="29">
        <v>129</v>
      </c>
      <c r="U60" s="29">
        <v>143</v>
      </c>
      <c r="V60" s="29">
        <v>152</v>
      </c>
      <c r="W60" s="29">
        <v>130</v>
      </c>
      <c r="X60" s="29"/>
      <c r="Y60" s="29"/>
      <c r="AA60" s="35">
        <v>0</v>
      </c>
      <c r="AB60" s="35">
        <v>0</v>
      </c>
      <c r="AC60" s="35">
        <v>0</v>
      </c>
      <c r="AD60" s="35">
        <v>0</v>
      </c>
      <c r="AE60" s="36">
        <v>3</v>
      </c>
      <c r="AF60" s="64">
        <v>402.13910000000004</v>
      </c>
      <c r="AG60" s="38">
        <v>143</v>
      </c>
      <c r="AH60" s="32">
        <v>545</v>
      </c>
      <c r="AI60" s="38"/>
      <c r="AJ60" s="38"/>
      <c r="AK60" s="38"/>
      <c r="AL60" s="30"/>
    </row>
    <row r="61" spans="1:38">
      <c r="A61" s="1">
        <v>10</v>
      </c>
      <c r="B61" s="1">
        <v>10</v>
      </c>
      <c r="C61" s="1" t="s">
        <v>748</v>
      </c>
      <c r="D61" s="29" t="s">
        <v>122</v>
      </c>
      <c r="E61" s="29">
        <v>122</v>
      </c>
      <c r="F61" s="29">
        <v>146</v>
      </c>
      <c r="G61" s="29">
        <v>131</v>
      </c>
      <c r="H61" s="29">
        <v>124</v>
      </c>
      <c r="I61" s="29">
        <v>149</v>
      </c>
      <c r="J61" s="29"/>
      <c r="K61" s="32">
        <f t="shared" si="7"/>
        <v>550</v>
      </c>
      <c r="L61" s="32" t="s">
        <v>1286</v>
      </c>
      <c r="M61" s="32"/>
      <c r="N61" s="39">
        <f t="shared" si="8"/>
        <v>549.99450000000002</v>
      </c>
      <c r="O61" s="32">
        <f t="shared" si="9"/>
        <v>5</v>
      </c>
      <c r="P61" s="32">
        <f t="shared" ca="1" si="10"/>
        <v>0</v>
      </c>
      <c r="Q61" s="33" t="s">
        <v>133</v>
      </c>
      <c r="R61" s="55">
        <f t="shared" si="11"/>
        <v>0</v>
      </c>
      <c r="S61" s="34">
        <f t="shared" si="12"/>
        <v>550.13273339999989</v>
      </c>
      <c r="T61" s="29">
        <v>122</v>
      </c>
      <c r="U61" s="29">
        <v>146</v>
      </c>
      <c r="V61" s="29">
        <v>149</v>
      </c>
      <c r="W61" s="29">
        <v>131</v>
      </c>
      <c r="X61" s="29">
        <v>124</v>
      </c>
      <c r="Y61" s="29"/>
      <c r="AA61" s="35">
        <v>0</v>
      </c>
      <c r="AB61" s="35">
        <v>0</v>
      </c>
      <c r="AC61" s="35">
        <v>0</v>
      </c>
      <c r="AD61" s="35">
        <v>0</v>
      </c>
      <c r="AE61" s="36">
        <v>5</v>
      </c>
      <c r="AF61" s="64">
        <v>550.13293339999984</v>
      </c>
      <c r="AG61" s="38">
        <v>149</v>
      </c>
      <c r="AH61" s="32">
        <v>575</v>
      </c>
      <c r="AI61" s="38"/>
      <c r="AJ61" s="38"/>
      <c r="AK61" s="38"/>
      <c r="AL61" s="30"/>
    </row>
    <row r="62" spans="1:38">
      <c r="A62" s="1">
        <v>11</v>
      </c>
      <c r="B62" s="1">
        <v>11</v>
      </c>
      <c r="C62" s="1" t="s">
        <v>294</v>
      </c>
      <c r="D62" s="29" t="s">
        <v>107</v>
      </c>
      <c r="E62" s="29">
        <v>118</v>
      </c>
      <c r="F62" s="29"/>
      <c r="G62" s="29"/>
      <c r="H62" s="29">
        <v>113</v>
      </c>
      <c r="I62" s="29">
        <v>128</v>
      </c>
      <c r="J62" s="29">
        <v>144</v>
      </c>
      <c r="K62" s="32">
        <f t="shared" si="7"/>
        <v>503</v>
      </c>
      <c r="L62" s="32" t="s">
        <v>1286</v>
      </c>
      <c r="M62" s="32"/>
      <c r="N62" s="39">
        <f t="shared" si="8"/>
        <v>502.99439999999998</v>
      </c>
      <c r="O62" s="32">
        <f t="shared" si="9"/>
        <v>4</v>
      </c>
      <c r="P62" s="32">
        <f t="shared" ca="1" si="10"/>
        <v>0</v>
      </c>
      <c r="Q62" s="33" t="s">
        <v>133</v>
      </c>
      <c r="R62" s="55">
        <f t="shared" si="11"/>
        <v>0</v>
      </c>
      <c r="S62" s="34">
        <f t="shared" si="12"/>
        <v>503.11397929999998</v>
      </c>
      <c r="T62" s="29">
        <v>118</v>
      </c>
      <c r="U62" s="29"/>
      <c r="V62" s="29">
        <v>144</v>
      </c>
      <c r="W62" s="29">
        <v>128</v>
      </c>
      <c r="X62" s="29">
        <v>113</v>
      </c>
      <c r="Y62" s="29"/>
      <c r="AA62" s="35">
        <v>0</v>
      </c>
      <c r="AB62" s="35">
        <v>0</v>
      </c>
      <c r="AC62" s="35">
        <v>0</v>
      </c>
      <c r="AD62" s="35">
        <v>0</v>
      </c>
      <c r="AE62" s="36">
        <v>3</v>
      </c>
      <c r="AF62" s="64">
        <v>359.11379299999999</v>
      </c>
      <c r="AG62" s="38">
        <v>128</v>
      </c>
      <c r="AH62" s="32">
        <v>487</v>
      </c>
      <c r="AI62" s="38"/>
      <c r="AJ62" s="38"/>
      <c r="AK62" s="38"/>
      <c r="AL62" s="30"/>
    </row>
    <row r="63" spans="1:38">
      <c r="A63" s="1">
        <v>12</v>
      </c>
      <c r="B63" s="1">
        <v>12</v>
      </c>
      <c r="C63" s="1" t="s">
        <v>284</v>
      </c>
      <c r="D63" s="29" t="s">
        <v>33</v>
      </c>
      <c r="E63" s="29">
        <v>113</v>
      </c>
      <c r="F63" s="29"/>
      <c r="G63" s="29"/>
      <c r="H63" s="29">
        <v>110</v>
      </c>
      <c r="I63" s="29">
        <v>120</v>
      </c>
      <c r="J63" s="29">
        <v>148</v>
      </c>
      <c r="K63" s="32">
        <f t="shared" si="7"/>
        <v>491</v>
      </c>
      <c r="L63" s="32" t="s">
        <v>1286</v>
      </c>
      <c r="M63" s="32"/>
      <c r="N63" s="39">
        <f t="shared" si="8"/>
        <v>490.99430000000001</v>
      </c>
      <c r="O63" s="32">
        <f t="shared" si="9"/>
        <v>4</v>
      </c>
      <c r="P63" s="32">
        <f t="shared" ca="1" si="10"/>
        <v>0</v>
      </c>
      <c r="Q63" s="33" t="s">
        <v>133</v>
      </c>
      <c r="R63" s="55">
        <f t="shared" si="11"/>
        <v>0</v>
      </c>
      <c r="S63" s="34">
        <f t="shared" si="12"/>
        <v>491.10891099999998</v>
      </c>
      <c r="T63" s="29">
        <v>113</v>
      </c>
      <c r="U63" s="29"/>
      <c r="V63" s="29">
        <v>148</v>
      </c>
      <c r="W63" s="29">
        <v>120</v>
      </c>
      <c r="X63" s="29">
        <v>110</v>
      </c>
      <c r="Y63" s="29"/>
      <c r="AA63" s="35">
        <v>0</v>
      </c>
      <c r="AB63" s="35">
        <v>0</v>
      </c>
      <c r="AC63" s="35">
        <v>0</v>
      </c>
      <c r="AD63" s="35">
        <v>0</v>
      </c>
      <c r="AE63" s="36">
        <v>3</v>
      </c>
      <c r="AF63" s="64">
        <v>343.10861</v>
      </c>
      <c r="AG63" s="38">
        <v>120</v>
      </c>
      <c r="AH63" s="32">
        <v>463</v>
      </c>
      <c r="AI63" s="38"/>
      <c r="AJ63" s="38"/>
      <c r="AK63" s="38"/>
      <c r="AL63" s="30"/>
    </row>
    <row r="64" spans="1:38">
      <c r="A64" s="1">
        <v>13</v>
      </c>
      <c r="B64" s="1">
        <v>13</v>
      </c>
      <c r="C64" s="1" t="s">
        <v>749</v>
      </c>
      <c r="D64" s="29" t="s">
        <v>50</v>
      </c>
      <c r="E64" s="29">
        <v>147</v>
      </c>
      <c r="F64" s="29">
        <v>148</v>
      </c>
      <c r="G64" s="29">
        <v>143</v>
      </c>
      <c r="H64" s="29"/>
      <c r="I64" s="29"/>
      <c r="J64" s="29"/>
      <c r="K64" s="32">
        <f t="shared" si="7"/>
        <v>438</v>
      </c>
      <c r="L64" s="32" t="s">
        <v>1286</v>
      </c>
      <c r="M64" s="32"/>
      <c r="N64" s="39">
        <f t="shared" si="8"/>
        <v>437.99419999999998</v>
      </c>
      <c r="O64" s="32">
        <f t="shared" si="9"/>
        <v>3</v>
      </c>
      <c r="P64" s="32">
        <f t="shared" ca="1" si="10"/>
        <v>0</v>
      </c>
      <c r="Q64" s="33" t="s">
        <v>133</v>
      </c>
      <c r="R64" s="55">
        <f t="shared" si="11"/>
        <v>0</v>
      </c>
      <c r="S64" s="34">
        <f t="shared" si="12"/>
        <v>438.15742999999998</v>
      </c>
      <c r="T64" s="29">
        <v>147</v>
      </c>
      <c r="U64" s="29">
        <v>148</v>
      </c>
      <c r="V64" s="29">
        <v>143</v>
      </c>
      <c r="W64" s="29"/>
      <c r="X64" s="29"/>
      <c r="Y64" s="29"/>
      <c r="AA64" s="35">
        <v>0</v>
      </c>
      <c r="AB64" s="35">
        <v>0</v>
      </c>
      <c r="AC64" s="35">
        <v>0</v>
      </c>
      <c r="AD64" s="35">
        <v>0</v>
      </c>
      <c r="AE64" s="36">
        <v>3</v>
      </c>
      <c r="AF64" s="64">
        <v>438.15782999999999</v>
      </c>
      <c r="AG64" s="38">
        <v>148</v>
      </c>
      <c r="AH64" s="32">
        <v>586</v>
      </c>
      <c r="AI64" s="38"/>
      <c r="AJ64" s="38"/>
      <c r="AK64" s="38"/>
      <c r="AL64" s="30"/>
    </row>
    <row r="65" spans="1:38">
      <c r="A65" s="1">
        <v>14</v>
      </c>
      <c r="B65" s="1">
        <v>14</v>
      </c>
      <c r="C65" s="1" t="s">
        <v>360</v>
      </c>
      <c r="D65" s="29" t="s">
        <v>47</v>
      </c>
      <c r="E65" s="29">
        <v>45</v>
      </c>
      <c r="F65" s="29">
        <v>73</v>
      </c>
      <c r="G65" s="29"/>
      <c r="H65" s="29">
        <v>64</v>
      </c>
      <c r="I65" s="29">
        <v>91</v>
      </c>
      <c r="J65" s="29">
        <v>118</v>
      </c>
      <c r="K65" s="32">
        <f t="shared" si="7"/>
        <v>346</v>
      </c>
      <c r="L65" s="32" t="s">
        <v>1286</v>
      </c>
      <c r="M65" s="32"/>
      <c r="N65" s="39">
        <f t="shared" si="8"/>
        <v>345.9941</v>
      </c>
      <c r="O65" s="32">
        <f t="shared" si="9"/>
        <v>5</v>
      </c>
      <c r="P65" s="32">
        <f t="shared" ca="1" si="10"/>
        <v>0</v>
      </c>
      <c r="Q65" s="33" t="s">
        <v>133</v>
      </c>
      <c r="R65" s="55">
        <f t="shared" si="11"/>
        <v>0</v>
      </c>
      <c r="S65" s="34">
        <f t="shared" si="12"/>
        <v>346.0476774</v>
      </c>
      <c r="T65" s="29">
        <v>45</v>
      </c>
      <c r="U65" s="29">
        <v>73</v>
      </c>
      <c r="V65" s="29">
        <v>118</v>
      </c>
      <c r="W65" s="29">
        <v>91</v>
      </c>
      <c r="X65" s="29">
        <v>64</v>
      </c>
      <c r="Y65" s="29"/>
      <c r="AA65" s="35">
        <v>0</v>
      </c>
      <c r="AB65" s="35">
        <v>0</v>
      </c>
      <c r="AC65" s="35">
        <v>0</v>
      </c>
      <c r="AD65" s="35">
        <v>0</v>
      </c>
      <c r="AE65" s="36">
        <v>4</v>
      </c>
      <c r="AF65" s="64">
        <v>273.04737399999999</v>
      </c>
      <c r="AG65" s="38">
        <v>91</v>
      </c>
      <c r="AH65" s="32">
        <v>319</v>
      </c>
      <c r="AI65" s="38"/>
      <c r="AJ65" s="38"/>
      <c r="AK65" s="38"/>
      <c r="AL65" s="30"/>
    </row>
    <row r="66" spans="1:38">
      <c r="A66" s="1">
        <v>15</v>
      </c>
      <c r="B66" s="1">
        <v>15</v>
      </c>
      <c r="C66" s="1" t="s">
        <v>243</v>
      </c>
      <c r="D66" s="29" t="s">
        <v>65</v>
      </c>
      <c r="E66" s="29"/>
      <c r="F66" s="29"/>
      <c r="G66" s="29"/>
      <c r="H66" s="29"/>
      <c r="I66" s="29">
        <v>136</v>
      </c>
      <c r="J66" s="29">
        <v>168</v>
      </c>
      <c r="K66" s="32">
        <f t="shared" si="7"/>
        <v>304</v>
      </c>
      <c r="L66" s="32" t="s">
        <v>1286</v>
      </c>
      <c r="M66" s="32"/>
      <c r="N66" s="39">
        <f t="shared" si="8"/>
        <v>303.99400000000003</v>
      </c>
      <c r="O66" s="32">
        <f t="shared" si="9"/>
        <v>2</v>
      </c>
      <c r="P66" s="32">
        <f t="shared" ca="1" si="10"/>
        <v>0</v>
      </c>
      <c r="Q66" s="33" t="s">
        <v>133</v>
      </c>
      <c r="R66" s="34">
        <f t="shared" si="11"/>
        <v>0</v>
      </c>
      <c r="S66" s="34">
        <f t="shared" si="12"/>
        <v>303.99581600000005</v>
      </c>
      <c r="T66" s="29"/>
      <c r="U66" s="29"/>
      <c r="V66" s="29">
        <v>168</v>
      </c>
      <c r="W66" s="29">
        <v>136</v>
      </c>
      <c r="X66" s="29"/>
      <c r="Y66" s="29"/>
      <c r="AA66" s="35">
        <v>0</v>
      </c>
      <c r="AB66" s="35">
        <v>0</v>
      </c>
      <c r="AC66" s="35">
        <v>0</v>
      </c>
      <c r="AD66" s="35">
        <v>0</v>
      </c>
      <c r="AE66" s="36">
        <v>1</v>
      </c>
      <c r="AF66" s="64">
        <v>135.99476000000001</v>
      </c>
      <c r="AG66" s="38">
        <v>136</v>
      </c>
      <c r="AH66" s="32">
        <v>272</v>
      </c>
      <c r="AI66" s="38"/>
      <c r="AJ66" s="38"/>
      <c r="AK66" s="38"/>
      <c r="AL66" s="30"/>
    </row>
    <row r="67" spans="1:38">
      <c r="A67" s="1">
        <v>16</v>
      </c>
      <c r="B67" s="1">
        <v>16</v>
      </c>
      <c r="C67" s="1" t="s">
        <v>750</v>
      </c>
      <c r="D67" s="29" t="s">
        <v>36</v>
      </c>
      <c r="E67" s="29">
        <v>138</v>
      </c>
      <c r="F67" s="29"/>
      <c r="G67" s="29">
        <v>146</v>
      </c>
      <c r="H67" s="29"/>
      <c r="I67" s="29"/>
      <c r="J67" s="29"/>
      <c r="K67" s="32">
        <f t="shared" si="7"/>
        <v>284</v>
      </c>
      <c r="L67" s="32" t="s">
        <v>1286</v>
      </c>
      <c r="M67" s="32"/>
      <c r="N67" s="39">
        <f t="shared" si="8"/>
        <v>283.9939</v>
      </c>
      <c r="O67" s="32">
        <f t="shared" si="9"/>
        <v>2</v>
      </c>
      <c r="P67" s="32">
        <f t="shared" ca="1" si="10"/>
        <v>0</v>
      </c>
      <c r="Q67" s="33" t="s">
        <v>133</v>
      </c>
      <c r="R67" s="55">
        <f t="shared" si="11"/>
        <v>0</v>
      </c>
      <c r="S67" s="34">
        <f t="shared" si="12"/>
        <v>284.13335999999998</v>
      </c>
      <c r="T67" s="29">
        <v>138</v>
      </c>
      <c r="U67" s="29"/>
      <c r="V67" s="29">
        <v>146</v>
      </c>
      <c r="W67" s="29"/>
      <c r="X67" s="29"/>
      <c r="Y67" s="29"/>
      <c r="AA67" s="35">
        <v>0</v>
      </c>
      <c r="AB67" s="35">
        <v>0</v>
      </c>
      <c r="AC67" s="35">
        <v>0</v>
      </c>
      <c r="AD67" s="35">
        <v>0</v>
      </c>
      <c r="AE67" s="36">
        <v>2</v>
      </c>
      <c r="AF67" s="64">
        <v>284.13365999999996</v>
      </c>
      <c r="AG67" s="38">
        <v>146</v>
      </c>
      <c r="AH67" s="32">
        <v>430</v>
      </c>
      <c r="AI67" s="38"/>
      <c r="AJ67" s="38"/>
      <c r="AK67" s="38"/>
      <c r="AL67" s="30"/>
    </row>
    <row r="68" spans="1:38">
      <c r="A68" s="1">
        <v>17</v>
      </c>
      <c r="B68" s="1">
        <v>17</v>
      </c>
      <c r="C68" s="1" t="s">
        <v>751</v>
      </c>
      <c r="D68" s="29" t="s">
        <v>275</v>
      </c>
      <c r="E68" s="29">
        <v>60</v>
      </c>
      <c r="F68" s="29">
        <v>91</v>
      </c>
      <c r="G68" s="29">
        <v>90</v>
      </c>
      <c r="H68" s="29"/>
      <c r="I68" s="29"/>
      <c r="J68" s="29"/>
      <c r="K68" s="32">
        <f t="shared" si="7"/>
        <v>241</v>
      </c>
      <c r="L68" s="32" t="s">
        <v>1286</v>
      </c>
      <c r="M68" s="32"/>
      <c r="N68" s="39">
        <f t="shared" si="8"/>
        <v>240.99379999999999</v>
      </c>
      <c r="O68" s="32">
        <f t="shared" si="9"/>
        <v>3</v>
      </c>
      <c r="P68" s="32">
        <f t="shared" ca="1" si="10"/>
        <v>0</v>
      </c>
      <c r="Q68" s="33" t="s">
        <v>133</v>
      </c>
      <c r="R68" s="55">
        <f t="shared" si="11"/>
        <v>0</v>
      </c>
      <c r="S68" s="34">
        <f t="shared" si="12"/>
        <v>241.06379999999999</v>
      </c>
      <c r="T68" s="29">
        <v>60</v>
      </c>
      <c r="U68" s="29">
        <v>91</v>
      </c>
      <c r="V68" s="29">
        <v>90</v>
      </c>
      <c r="W68" s="29"/>
      <c r="X68" s="29"/>
      <c r="Y68" s="29"/>
      <c r="AA68" s="35">
        <v>0</v>
      </c>
      <c r="AB68" s="35">
        <v>0</v>
      </c>
      <c r="AC68" s="35">
        <v>0</v>
      </c>
      <c r="AD68" s="35">
        <v>0</v>
      </c>
      <c r="AE68" s="36">
        <v>3</v>
      </c>
      <c r="AF68" s="64">
        <v>241.06399999999999</v>
      </c>
      <c r="AG68" s="38">
        <v>91</v>
      </c>
      <c r="AH68" s="32">
        <v>332</v>
      </c>
      <c r="AI68" s="38"/>
      <c r="AJ68" s="38"/>
      <c r="AK68" s="38"/>
      <c r="AL68" s="30"/>
    </row>
    <row r="69" spans="1:38">
      <c r="A69" s="1">
        <v>18</v>
      </c>
      <c r="B69" s="1">
        <v>18</v>
      </c>
      <c r="C69" s="1" t="s">
        <v>752</v>
      </c>
      <c r="D69" s="29" t="s">
        <v>240</v>
      </c>
      <c r="E69" s="29">
        <v>105</v>
      </c>
      <c r="F69" s="29">
        <v>130</v>
      </c>
      <c r="G69" s="29"/>
      <c r="H69" s="29"/>
      <c r="I69" s="29"/>
      <c r="J69" s="29"/>
      <c r="K69" s="32">
        <f t="shared" si="7"/>
        <v>235</v>
      </c>
      <c r="L69" s="32" t="s">
        <v>1286</v>
      </c>
      <c r="M69" s="32"/>
      <c r="N69" s="39">
        <f t="shared" si="8"/>
        <v>234.99369999999999</v>
      </c>
      <c r="O69" s="32">
        <f t="shared" si="9"/>
        <v>2</v>
      </c>
      <c r="P69" s="32">
        <f t="shared" ca="1" si="10"/>
        <v>0</v>
      </c>
      <c r="Q69" s="33" t="s">
        <v>133</v>
      </c>
      <c r="R69" s="55">
        <f t="shared" si="11"/>
        <v>0</v>
      </c>
      <c r="S69" s="34">
        <f t="shared" si="12"/>
        <v>235.11169999999998</v>
      </c>
      <c r="T69" s="29">
        <v>105</v>
      </c>
      <c r="U69" s="29">
        <v>130</v>
      </c>
      <c r="V69" s="29"/>
      <c r="W69" s="29"/>
      <c r="X69" s="29"/>
      <c r="Y69" s="29"/>
      <c r="AA69" s="35">
        <v>0</v>
      </c>
      <c r="AB69" s="35">
        <v>0</v>
      </c>
      <c r="AC69" s="35">
        <v>0</v>
      </c>
      <c r="AD69" s="35">
        <v>0</v>
      </c>
      <c r="AE69" s="36">
        <v>2</v>
      </c>
      <c r="AF69" s="64">
        <v>235.11189999999999</v>
      </c>
      <c r="AG69" s="38">
        <v>130</v>
      </c>
      <c r="AH69" s="32">
        <v>365</v>
      </c>
      <c r="AI69" s="38"/>
      <c r="AJ69" s="38"/>
      <c r="AK69" s="38"/>
      <c r="AL69" s="30"/>
    </row>
    <row r="70" spans="1:38">
      <c r="A70" s="1">
        <v>19</v>
      </c>
      <c r="B70" s="1">
        <v>19</v>
      </c>
      <c r="C70" s="1" t="s">
        <v>753</v>
      </c>
      <c r="D70" s="29" t="s">
        <v>107</v>
      </c>
      <c r="E70" s="29"/>
      <c r="F70" s="29"/>
      <c r="G70" s="29"/>
      <c r="H70" s="29">
        <v>188</v>
      </c>
      <c r="I70" s="29"/>
      <c r="J70" s="29"/>
      <c r="K70" s="32">
        <f t="shared" si="7"/>
        <v>188</v>
      </c>
      <c r="L70" s="32" t="s">
        <v>1286</v>
      </c>
      <c r="M70" s="32"/>
      <c r="N70" s="39">
        <f t="shared" si="8"/>
        <v>187.99359999999999</v>
      </c>
      <c r="O70" s="32">
        <f t="shared" si="9"/>
        <v>1</v>
      </c>
      <c r="P70" s="32">
        <f t="shared" ca="1" si="10"/>
        <v>0</v>
      </c>
      <c r="Q70" s="33" t="s">
        <v>133</v>
      </c>
      <c r="R70" s="34">
        <f t="shared" si="11"/>
        <v>0</v>
      </c>
      <c r="S70" s="34">
        <f t="shared" si="12"/>
        <v>187.99547999999999</v>
      </c>
      <c r="T70" s="29"/>
      <c r="U70" s="29"/>
      <c r="V70" s="29">
        <v>188</v>
      </c>
      <c r="W70" s="29"/>
      <c r="X70" s="29"/>
      <c r="Y70" s="29"/>
      <c r="AA70" s="35">
        <v>0</v>
      </c>
      <c r="AB70" s="35">
        <v>0</v>
      </c>
      <c r="AC70" s="35">
        <v>0</v>
      </c>
      <c r="AD70" s="35">
        <v>0</v>
      </c>
      <c r="AE70" s="36">
        <v>1</v>
      </c>
      <c r="AF70" s="64">
        <v>187.99567999999999</v>
      </c>
      <c r="AG70" s="38">
        <v>188</v>
      </c>
      <c r="AH70" s="32">
        <v>376</v>
      </c>
      <c r="AI70" s="38"/>
      <c r="AJ70" s="38"/>
      <c r="AK70" s="38"/>
      <c r="AL70" s="30"/>
    </row>
    <row r="71" spans="1:38">
      <c r="A71" s="1">
        <v>20</v>
      </c>
      <c r="B71" s="1">
        <v>20</v>
      </c>
      <c r="C71" s="1" t="s">
        <v>754</v>
      </c>
      <c r="D71" s="29" t="s">
        <v>74</v>
      </c>
      <c r="E71" s="29">
        <v>65</v>
      </c>
      <c r="F71" s="29"/>
      <c r="G71" s="29"/>
      <c r="H71" s="29">
        <v>87</v>
      </c>
      <c r="I71" s="29"/>
      <c r="J71" s="29"/>
      <c r="K71" s="32">
        <f t="shared" si="7"/>
        <v>152</v>
      </c>
      <c r="L71" s="32" t="s">
        <v>1286</v>
      </c>
      <c r="M71" s="32"/>
      <c r="N71" s="39">
        <f t="shared" si="8"/>
        <v>151.99350000000001</v>
      </c>
      <c r="O71" s="32">
        <f t="shared" si="9"/>
        <v>2</v>
      </c>
      <c r="P71" s="32">
        <f t="shared" ca="1" si="10"/>
        <v>0</v>
      </c>
      <c r="Q71" s="33" t="s">
        <v>133</v>
      </c>
      <c r="R71" s="55">
        <f t="shared" si="11"/>
        <v>0</v>
      </c>
      <c r="S71" s="34">
        <f t="shared" si="12"/>
        <v>152.05937</v>
      </c>
      <c r="T71" s="29">
        <v>65</v>
      </c>
      <c r="U71" s="29"/>
      <c r="V71" s="29">
        <v>87</v>
      </c>
      <c r="W71" s="29"/>
      <c r="X71" s="29"/>
      <c r="Y71" s="29"/>
      <c r="AA71" s="35">
        <v>0</v>
      </c>
      <c r="AB71" s="35">
        <v>0</v>
      </c>
      <c r="AC71" s="35">
        <v>0</v>
      </c>
      <c r="AD71" s="35">
        <v>0</v>
      </c>
      <c r="AE71" s="36">
        <v>2</v>
      </c>
      <c r="AF71" s="64">
        <v>152.05956999999998</v>
      </c>
      <c r="AG71" s="38">
        <v>87</v>
      </c>
      <c r="AH71" s="32">
        <v>239</v>
      </c>
      <c r="AI71" s="38"/>
      <c r="AJ71" s="38"/>
      <c r="AK71" s="38"/>
      <c r="AL71" s="30"/>
    </row>
    <row r="72" spans="1:38">
      <c r="A72" s="1">
        <v>21</v>
      </c>
      <c r="B72" s="1">
        <v>21</v>
      </c>
      <c r="C72" s="1" t="s">
        <v>755</v>
      </c>
      <c r="D72" s="29" t="s">
        <v>240</v>
      </c>
      <c r="E72" s="29"/>
      <c r="F72" s="29">
        <v>142</v>
      </c>
      <c r="G72" s="29"/>
      <c r="H72" s="29"/>
      <c r="I72" s="29"/>
      <c r="J72" s="29"/>
      <c r="K72" s="32">
        <f t="shared" si="7"/>
        <v>142</v>
      </c>
      <c r="L72" s="32" t="s">
        <v>1286</v>
      </c>
      <c r="M72" s="32"/>
      <c r="N72" s="39">
        <f t="shared" si="8"/>
        <v>141.99340000000001</v>
      </c>
      <c r="O72" s="32">
        <f t="shared" si="9"/>
        <v>1</v>
      </c>
      <c r="P72" s="32">
        <f t="shared" ca="1" si="10"/>
        <v>0</v>
      </c>
      <c r="Q72" s="33" t="s">
        <v>133</v>
      </c>
      <c r="R72" s="34">
        <f t="shared" si="11"/>
        <v>0</v>
      </c>
      <c r="S72" s="34">
        <f t="shared" si="12"/>
        <v>142.0076</v>
      </c>
      <c r="T72" s="29"/>
      <c r="U72" s="29">
        <v>142</v>
      </c>
      <c r="V72" s="29"/>
      <c r="W72" s="29"/>
      <c r="X72" s="29"/>
      <c r="Y72" s="29"/>
      <c r="AA72" s="35">
        <v>0</v>
      </c>
      <c r="AB72" s="35">
        <v>0</v>
      </c>
      <c r="AC72" s="35">
        <v>0</v>
      </c>
      <c r="AD72" s="35">
        <v>0</v>
      </c>
      <c r="AE72" s="36">
        <v>1</v>
      </c>
      <c r="AF72" s="64">
        <v>142.00779999999997</v>
      </c>
      <c r="AG72" s="38">
        <v>142</v>
      </c>
      <c r="AH72" s="32">
        <v>284</v>
      </c>
      <c r="AI72" s="38"/>
      <c r="AJ72" s="38"/>
      <c r="AK72" s="38"/>
      <c r="AL72" s="30"/>
    </row>
    <row r="73" spans="1:38">
      <c r="A73" s="1">
        <v>22</v>
      </c>
      <c r="B73" s="1">
        <v>22</v>
      </c>
      <c r="C73" s="1" t="s">
        <v>756</v>
      </c>
      <c r="D73" s="29" t="s">
        <v>40</v>
      </c>
      <c r="E73" s="29"/>
      <c r="F73" s="29"/>
      <c r="G73" s="29"/>
      <c r="H73" s="29">
        <v>141</v>
      </c>
      <c r="I73" s="29"/>
      <c r="J73" s="29"/>
      <c r="K73" s="32">
        <f t="shared" si="7"/>
        <v>141</v>
      </c>
      <c r="L73" s="32" t="s">
        <v>1286</v>
      </c>
      <c r="M73" s="32"/>
      <c r="N73" s="39">
        <f t="shared" si="8"/>
        <v>140.9933</v>
      </c>
      <c r="O73" s="32">
        <f t="shared" si="9"/>
        <v>1</v>
      </c>
      <c r="P73" s="32">
        <f t="shared" ca="1" si="10"/>
        <v>0</v>
      </c>
      <c r="Q73" s="33" t="s">
        <v>133</v>
      </c>
      <c r="R73" s="34">
        <f t="shared" si="11"/>
        <v>0</v>
      </c>
      <c r="S73" s="34">
        <f t="shared" si="12"/>
        <v>140.99471</v>
      </c>
      <c r="T73" s="29"/>
      <c r="U73" s="29"/>
      <c r="V73" s="29">
        <v>141</v>
      </c>
      <c r="W73" s="29"/>
      <c r="X73" s="29"/>
      <c r="Y73" s="29"/>
      <c r="AA73" s="35">
        <v>0</v>
      </c>
      <c r="AB73" s="35">
        <v>0</v>
      </c>
      <c r="AC73" s="35">
        <v>0</v>
      </c>
      <c r="AD73" s="35">
        <v>0</v>
      </c>
      <c r="AE73" s="36">
        <v>1</v>
      </c>
      <c r="AF73" s="64">
        <v>140.99491</v>
      </c>
      <c r="AG73" s="38">
        <v>141</v>
      </c>
      <c r="AH73" s="32">
        <v>282</v>
      </c>
      <c r="AI73" s="38"/>
      <c r="AJ73" s="38"/>
      <c r="AK73" s="38"/>
      <c r="AL73" s="30"/>
    </row>
    <row r="74" spans="1:38">
      <c r="A74" s="1">
        <v>23</v>
      </c>
      <c r="B74" s="1">
        <v>23</v>
      </c>
      <c r="C74" s="1" t="s">
        <v>757</v>
      </c>
      <c r="D74" s="29" t="s">
        <v>122</v>
      </c>
      <c r="E74" s="29"/>
      <c r="F74" s="29"/>
      <c r="G74" s="29"/>
      <c r="H74" s="29"/>
      <c r="I74" s="29">
        <v>127</v>
      </c>
      <c r="J74" s="29"/>
      <c r="K74" s="32">
        <f t="shared" si="7"/>
        <v>127</v>
      </c>
      <c r="L74" s="32" t="s">
        <v>1286</v>
      </c>
      <c r="M74" s="32"/>
      <c r="N74" s="39">
        <f t="shared" si="8"/>
        <v>126.9932</v>
      </c>
      <c r="O74" s="32">
        <f t="shared" si="9"/>
        <v>1</v>
      </c>
      <c r="P74" s="32">
        <f t="shared" ca="1" si="10"/>
        <v>0</v>
      </c>
      <c r="Q74" s="33" t="s">
        <v>133</v>
      </c>
      <c r="R74" s="34">
        <f t="shared" si="11"/>
        <v>0</v>
      </c>
      <c r="S74" s="34">
        <f t="shared" si="12"/>
        <v>126.99447000000001</v>
      </c>
      <c r="T74" s="29"/>
      <c r="U74" s="29"/>
      <c r="V74" s="29">
        <v>127</v>
      </c>
      <c r="W74" s="29"/>
      <c r="X74" s="29"/>
      <c r="Y74" s="29"/>
      <c r="AA74" s="35">
        <v>0</v>
      </c>
      <c r="AB74" s="35">
        <v>0</v>
      </c>
      <c r="AC74" s="35">
        <v>0</v>
      </c>
      <c r="AD74" s="35">
        <v>0</v>
      </c>
      <c r="AE74" s="36">
        <v>1</v>
      </c>
      <c r="AF74" s="64">
        <v>126.99457000000001</v>
      </c>
      <c r="AG74" s="38">
        <v>127</v>
      </c>
      <c r="AH74" s="32">
        <v>254</v>
      </c>
      <c r="AI74" s="38"/>
      <c r="AJ74" s="38"/>
      <c r="AK74" s="38"/>
      <c r="AL74" s="30"/>
    </row>
    <row r="75" spans="1:38">
      <c r="A75" s="1">
        <v>24</v>
      </c>
      <c r="B75" s="1">
        <v>24</v>
      </c>
      <c r="C75" s="1" t="s">
        <v>758</v>
      </c>
      <c r="D75" s="29" t="s">
        <v>28</v>
      </c>
      <c r="E75" s="29"/>
      <c r="F75" s="29"/>
      <c r="G75" s="29"/>
      <c r="H75" s="29">
        <v>117</v>
      </c>
      <c r="I75" s="29"/>
      <c r="J75" s="29"/>
      <c r="K75" s="32">
        <f t="shared" si="7"/>
        <v>117</v>
      </c>
      <c r="L75" s="32" t="s">
        <v>1286</v>
      </c>
      <c r="M75" s="32"/>
      <c r="N75" s="39">
        <f t="shared" si="8"/>
        <v>116.9931</v>
      </c>
      <c r="O75" s="32">
        <f t="shared" si="9"/>
        <v>1</v>
      </c>
      <c r="P75" s="32">
        <f t="shared" ca="1" si="10"/>
        <v>0</v>
      </c>
      <c r="Q75" s="33" t="s">
        <v>133</v>
      </c>
      <c r="R75" s="34">
        <f t="shared" si="11"/>
        <v>0</v>
      </c>
      <c r="S75" s="34">
        <f t="shared" si="12"/>
        <v>116.99427</v>
      </c>
      <c r="T75" s="29"/>
      <c r="U75" s="29"/>
      <c r="V75" s="29">
        <v>117</v>
      </c>
      <c r="W75" s="29"/>
      <c r="X75" s="29"/>
      <c r="Y75" s="29"/>
      <c r="AA75" s="35">
        <v>0</v>
      </c>
      <c r="AB75" s="35">
        <v>0</v>
      </c>
      <c r="AC75" s="35">
        <v>0</v>
      </c>
      <c r="AD75" s="35">
        <v>0</v>
      </c>
      <c r="AE75" s="36">
        <v>1</v>
      </c>
      <c r="AF75" s="64">
        <v>116.99437</v>
      </c>
      <c r="AG75" s="38">
        <v>117</v>
      </c>
      <c r="AH75" s="32">
        <v>234</v>
      </c>
      <c r="AI75" s="38"/>
      <c r="AJ75" s="38"/>
      <c r="AK75" s="38"/>
      <c r="AL75" s="30"/>
    </row>
    <row r="76" spans="1:38">
      <c r="A76" s="1">
        <v>25</v>
      </c>
      <c r="B76" s="1">
        <v>25</v>
      </c>
      <c r="C76" s="1" t="s">
        <v>759</v>
      </c>
      <c r="D76" s="29" t="s">
        <v>74</v>
      </c>
      <c r="E76" s="29"/>
      <c r="F76" s="29"/>
      <c r="G76" s="29"/>
      <c r="H76" s="29">
        <v>90</v>
      </c>
      <c r="I76" s="29"/>
      <c r="J76" s="29"/>
      <c r="K76" s="32">
        <f t="shared" si="7"/>
        <v>90</v>
      </c>
      <c r="L76" s="32" t="s">
        <v>1286</v>
      </c>
      <c r="M76" s="32"/>
      <c r="N76" s="39">
        <f t="shared" si="8"/>
        <v>89.992999999999995</v>
      </c>
      <c r="O76" s="32">
        <f t="shared" si="9"/>
        <v>1</v>
      </c>
      <c r="P76" s="32">
        <f t="shared" ca="1" si="10"/>
        <v>0</v>
      </c>
      <c r="Q76" s="33" t="s">
        <v>133</v>
      </c>
      <c r="R76" s="34">
        <f t="shared" si="11"/>
        <v>0</v>
      </c>
      <c r="S76" s="34">
        <f t="shared" si="12"/>
        <v>89.993899999999996</v>
      </c>
      <c r="T76" s="29"/>
      <c r="U76" s="29"/>
      <c r="V76" s="29">
        <v>90</v>
      </c>
      <c r="W76" s="29"/>
      <c r="X76" s="29"/>
      <c r="Y76" s="29"/>
      <c r="AA76" s="35">
        <v>0</v>
      </c>
      <c r="AB76" s="35">
        <v>0</v>
      </c>
      <c r="AC76" s="35">
        <v>0</v>
      </c>
      <c r="AD76" s="35">
        <v>0</v>
      </c>
      <c r="AE76" s="36">
        <v>1</v>
      </c>
      <c r="AF76" s="64">
        <v>89.994</v>
      </c>
      <c r="AG76" s="38">
        <v>90</v>
      </c>
      <c r="AH76" s="32">
        <v>180</v>
      </c>
      <c r="AI76" s="38"/>
      <c r="AJ76" s="38"/>
      <c r="AK76" s="38"/>
      <c r="AL76" s="30"/>
    </row>
    <row r="77" spans="1:38">
      <c r="A77" s="1">
        <v>26</v>
      </c>
      <c r="B77" s="1">
        <v>26</v>
      </c>
      <c r="C77" s="1" t="s">
        <v>760</v>
      </c>
      <c r="D77" s="29" t="s">
        <v>107</v>
      </c>
      <c r="E77" s="29"/>
      <c r="F77" s="29"/>
      <c r="G77" s="29"/>
      <c r="H77" s="29">
        <v>69</v>
      </c>
      <c r="I77" s="29"/>
      <c r="J77" s="29"/>
      <c r="K77" s="32">
        <f t="shared" si="7"/>
        <v>69</v>
      </c>
      <c r="L77" s="32" t="s">
        <v>1286</v>
      </c>
      <c r="M77" s="32"/>
      <c r="N77" s="39">
        <f t="shared" si="8"/>
        <v>68.992900000000006</v>
      </c>
      <c r="O77" s="32">
        <f t="shared" si="9"/>
        <v>1</v>
      </c>
      <c r="P77" s="32">
        <f t="shared" ca="1" si="10"/>
        <v>0</v>
      </c>
      <c r="Q77" s="33" t="s">
        <v>133</v>
      </c>
      <c r="R77" s="34">
        <f t="shared" si="11"/>
        <v>0</v>
      </c>
      <c r="S77" s="34">
        <f t="shared" si="12"/>
        <v>68.993590000000012</v>
      </c>
      <c r="T77" s="29"/>
      <c r="U77" s="29"/>
      <c r="V77" s="29">
        <v>69</v>
      </c>
      <c r="W77" s="29"/>
      <c r="X77" s="29"/>
      <c r="Y77" s="29"/>
      <c r="AA77" s="35">
        <v>0</v>
      </c>
      <c r="AB77" s="35">
        <v>0</v>
      </c>
      <c r="AC77" s="35">
        <v>0</v>
      </c>
      <c r="AD77" s="35">
        <v>0</v>
      </c>
      <c r="AE77" s="36">
        <v>1</v>
      </c>
      <c r="AF77" s="64">
        <v>68.993690000000001</v>
      </c>
      <c r="AG77" s="38">
        <v>69</v>
      </c>
      <c r="AH77" s="32">
        <v>138</v>
      </c>
      <c r="AI77" s="38"/>
      <c r="AJ77" s="38"/>
      <c r="AK77" s="38"/>
      <c r="AL77" s="30"/>
    </row>
    <row r="78" spans="1:38">
      <c r="A78" s="1">
        <v>27</v>
      </c>
      <c r="B78" s="1">
        <v>27</v>
      </c>
      <c r="C78" s="1" t="s">
        <v>761</v>
      </c>
      <c r="D78" s="29" t="s">
        <v>47</v>
      </c>
      <c r="E78" s="29">
        <v>28</v>
      </c>
      <c r="F78" s="29"/>
      <c r="G78" s="29"/>
      <c r="H78" s="29"/>
      <c r="I78" s="29"/>
      <c r="J78" s="29"/>
      <c r="K78" s="32">
        <f t="shared" si="7"/>
        <v>28</v>
      </c>
      <c r="L78" s="32" t="s">
        <v>1286</v>
      </c>
      <c r="M78" s="32"/>
      <c r="N78" s="39">
        <f t="shared" si="8"/>
        <v>27.992799999999999</v>
      </c>
      <c r="O78" s="32">
        <f t="shared" si="9"/>
        <v>1</v>
      </c>
      <c r="P78" s="32">
        <f t="shared" ca="1" si="10"/>
        <v>0</v>
      </c>
      <c r="Q78" s="33" t="s">
        <v>133</v>
      </c>
      <c r="R78" s="55">
        <f t="shared" si="11"/>
        <v>0</v>
      </c>
      <c r="S78" s="34">
        <f t="shared" si="12"/>
        <v>28.020799999999998</v>
      </c>
      <c r="T78" s="29">
        <v>28</v>
      </c>
      <c r="U78" s="29"/>
      <c r="V78" s="29"/>
      <c r="W78" s="29"/>
      <c r="X78" s="29"/>
      <c r="Y78" s="29"/>
      <c r="AA78" s="35">
        <v>0</v>
      </c>
      <c r="AB78" s="35">
        <v>0</v>
      </c>
      <c r="AC78" s="35">
        <v>0</v>
      </c>
      <c r="AD78" s="35">
        <v>0</v>
      </c>
      <c r="AE78" s="36">
        <v>1</v>
      </c>
      <c r="AF78" s="64">
        <v>28.020899999999997</v>
      </c>
      <c r="AG78" s="38">
        <v>28</v>
      </c>
      <c r="AH78" s="32">
        <v>56</v>
      </c>
      <c r="AI78" s="38"/>
      <c r="AJ78" s="38"/>
      <c r="AK78" s="38"/>
      <c r="AL78" s="30"/>
    </row>
    <row r="79" spans="1:38">
      <c r="A79" s="1">
        <v>28</v>
      </c>
      <c r="B79" s="1">
        <v>28</v>
      </c>
      <c r="C79" s="1" t="s">
        <v>762</v>
      </c>
      <c r="D79" s="29" t="s">
        <v>47</v>
      </c>
      <c r="E79" s="29">
        <v>26</v>
      </c>
      <c r="F79" s="29"/>
      <c r="G79" s="29"/>
      <c r="H79" s="29"/>
      <c r="I79" s="29"/>
      <c r="J79" s="29"/>
      <c r="K79" s="32">
        <f t="shared" si="7"/>
        <v>26</v>
      </c>
      <c r="L79" s="32" t="s">
        <v>1286</v>
      </c>
      <c r="M79" s="32"/>
      <c r="N79" s="39">
        <f t="shared" si="8"/>
        <v>25.992699999999999</v>
      </c>
      <c r="O79" s="32">
        <f t="shared" si="9"/>
        <v>1</v>
      </c>
      <c r="P79" s="32">
        <f t="shared" ca="1" si="10"/>
        <v>0</v>
      </c>
      <c r="Q79" s="33" t="s">
        <v>133</v>
      </c>
      <c r="R79" s="55">
        <f t="shared" si="11"/>
        <v>0</v>
      </c>
      <c r="S79" s="34">
        <f t="shared" si="12"/>
        <v>26.018699999999999</v>
      </c>
      <c r="T79" s="29">
        <v>26</v>
      </c>
      <c r="U79" s="29"/>
      <c r="V79" s="29"/>
      <c r="W79" s="29"/>
      <c r="X79" s="29"/>
      <c r="Y79" s="29"/>
      <c r="AA79" s="35">
        <v>0</v>
      </c>
      <c r="AB79" s="35">
        <v>0</v>
      </c>
      <c r="AC79" s="35">
        <v>0</v>
      </c>
      <c r="AD79" s="35">
        <v>0</v>
      </c>
      <c r="AE79" s="36">
        <v>1</v>
      </c>
      <c r="AF79" s="64">
        <v>26.018799999999999</v>
      </c>
      <c r="AG79" s="38">
        <v>26</v>
      </c>
      <c r="AH79" s="32">
        <v>52</v>
      </c>
      <c r="AI79" s="38"/>
      <c r="AJ79" s="38"/>
      <c r="AK79" s="38"/>
      <c r="AL79" s="30"/>
    </row>
    <row r="80" spans="1:38" ht="3" customHeight="1">
      <c r="A80" s="27"/>
      <c r="B80" s="27"/>
      <c r="D80" s="27"/>
      <c r="E80" s="27"/>
      <c r="F80" s="29"/>
      <c r="G80" s="29"/>
      <c r="H80" s="29"/>
      <c r="I80" s="29"/>
      <c r="J80" s="29"/>
      <c r="K80" s="32"/>
      <c r="L80" s="27"/>
      <c r="M80" s="27"/>
      <c r="N80" s="39"/>
      <c r="O80" s="27"/>
      <c r="P80" s="27"/>
      <c r="R80" s="56"/>
      <c r="S80" s="34"/>
      <c r="T80" s="50"/>
      <c r="U80" s="50"/>
      <c r="V80" s="50"/>
      <c r="W80" s="50"/>
      <c r="X80" s="50"/>
      <c r="Y80" s="50"/>
      <c r="AE80" s="60"/>
      <c r="AF80" s="60"/>
      <c r="AH80" s="26"/>
      <c r="AI80" s="38"/>
      <c r="AJ80" s="38"/>
      <c r="AK80" s="38"/>
      <c r="AL80" s="30"/>
    </row>
    <row r="81" spans="1:38">
      <c r="A81" s="27"/>
      <c r="B81" s="27"/>
      <c r="D81" s="27"/>
      <c r="E81" s="27"/>
      <c r="F81" s="29"/>
      <c r="G81" s="29"/>
      <c r="H81" s="29"/>
      <c r="I81" s="29"/>
      <c r="J81" s="29"/>
      <c r="K81" s="32"/>
      <c r="L81" s="27"/>
      <c r="M81" s="27"/>
      <c r="N81" s="39"/>
      <c r="O81" s="27"/>
      <c r="P81" s="27"/>
      <c r="R81" s="56"/>
      <c r="S81" s="34"/>
      <c r="T81" s="50"/>
      <c r="U81" s="50"/>
      <c r="V81" s="50"/>
      <c r="W81" s="50"/>
      <c r="X81" s="50"/>
      <c r="Y81" s="50"/>
      <c r="AE81" s="60"/>
      <c r="AF81" s="60"/>
      <c r="AH81" s="26"/>
      <c r="AI81" s="38"/>
      <c r="AJ81" s="38"/>
      <c r="AK81" s="38"/>
      <c r="AL81" s="30"/>
    </row>
    <row r="82" spans="1:38">
      <c r="C82" s="26" t="s">
        <v>183</v>
      </c>
      <c r="D82" s="27"/>
      <c r="E82" s="27"/>
      <c r="F82" s="27"/>
      <c r="G82" s="27"/>
      <c r="H82" s="27"/>
      <c r="I82" s="27"/>
      <c r="J82" s="27"/>
      <c r="K82" s="32"/>
      <c r="L82" s="27"/>
      <c r="M82" s="27"/>
      <c r="N82" s="39"/>
      <c r="O82" s="27"/>
      <c r="P82" s="27"/>
      <c r="Q82" s="50" t="str">
        <f>C82</f>
        <v>F40</v>
      </c>
      <c r="R82" s="56"/>
      <c r="S82" s="34"/>
      <c r="T82" s="27"/>
      <c r="U82" s="50"/>
      <c r="V82" s="50"/>
      <c r="W82" s="50"/>
      <c r="X82" s="50"/>
      <c r="Y82" s="50"/>
      <c r="AE82" s="60"/>
      <c r="AF82" s="60"/>
      <c r="AH82" s="26"/>
      <c r="AI82" s="38">
        <v>694</v>
      </c>
      <c r="AJ82" s="38">
        <v>688</v>
      </c>
      <c r="AK82" s="38">
        <v>682</v>
      </c>
      <c r="AL82" s="30"/>
    </row>
    <row r="83" spans="1:38">
      <c r="A83" s="1">
        <v>1</v>
      </c>
      <c r="B83" s="1">
        <v>1</v>
      </c>
      <c r="C83" s="1" t="s">
        <v>763</v>
      </c>
      <c r="D83" s="29" t="s">
        <v>24</v>
      </c>
      <c r="E83" s="29">
        <v>172</v>
      </c>
      <c r="F83" s="27">
        <v>178</v>
      </c>
      <c r="G83" s="27">
        <v>171</v>
      </c>
      <c r="H83" s="27">
        <v>173</v>
      </c>
      <c r="I83" s="27"/>
      <c r="J83" s="27"/>
      <c r="K83" s="32">
        <f t="shared" ref="K83:K117" si="13">IFERROR(LARGE(E83:J83,1),0)+IF($D$5&gt;=2,IFERROR(LARGE(E83:J83,2),0),0)+IF($D$5&gt;=3,IFERROR(LARGE(E83:J83,3),0),0)+IF($D$5&gt;=4,IFERROR(LARGE(E83:J83,4),0),0)+IF($D$5&gt;=5,IFERROR(LARGE(E83:J83,5),0),0)+IF($D$5&gt;=6,IFERROR(LARGE(E83:J83,6),0),0)</f>
        <v>694</v>
      </c>
      <c r="L83" s="32" t="s">
        <v>1286</v>
      </c>
      <c r="M83" s="32" t="s">
        <v>159</v>
      </c>
      <c r="N83" s="39">
        <f t="shared" ref="N83:N117" si="14">K83-(ROW(K83)-ROW(K$6))/10000</f>
        <v>693.9923</v>
      </c>
      <c r="O83" s="32">
        <f t="shared" ref="O83:O117" si="15">COUNT(E83:J83)</f>
        <v>4</v>
      </c>
      <c r="P83" s="32">
        <f t="shared" ref="P83:P117" ca="1" si="16">IF(AND(O83=1,OFFSET(D83,0,P$3)&gt;0),"Y",0)</f>
        <v>0</v>
      </c>
      <c r="Q83" s="33" t="s">
        <v>183</v>
      </c>
      <c r="R83" s="55">
        <f t="shared" ref="R83:R117" si="17">1-(Q83=Q82)</f>
        <v>0</v>
      </c>
      <c r="S83" s="34">
        <f t="shared" ref="S83:S117" si="18">N83+T83/1000+U83/10000+V83/100000+W83/1000000+X83/10000000+Y83/100000000</f>
        <v>694.18400099999997</v>
      </c>
      <c r="T83" s="29">
        <v>172</v>
      </c>
      <c r="U83" s="27">
        <v>178</v>
      </c>
      <c r="V83" s="27">
        <v>173</v>
      </c>
      <c r="W83" s="27">
        <v>171</v>
      </c>
      <c r="X83" s="27"/>
      <c r="Y83" s="27"/>
      <c r="AA83" s="35">
        <v>0</v>
      </c>
      <c r="AB83" s="35">
        <v>0</v>
      </c>
      <c r="AC83" s="35">
        <v>0</v>
      </c>
      <c r="AD83" s="35">
        <v>0</v>
      </c>
      <c r="AE83" s="36">
        <v>4</v>
      </c>
      <c r="AF83" s="64">
        <v>694.18410099999994</v>
      </c>
      <c r="AG83" s="38">
        <v>178</v>
      </c>
      <c r="AH83" s="32">
        <v>701</v>
      </c>
      <c r="AI83" s="38" t="s">
        <v>159</v>
      </c>
      <c r="AJ83" s="38" t="s">
        <v>231</v>
      </c>
      <c r="AK83" s="38"/>
      <c r="AL83" s="30"/>
    </row>
    <row r="84" spans="1:38">
      <c r="A84" s="1">
        <v>2</v>
      </c>
      <c r="B84" s="1">
        <v>2</v>
      </c>
      <c r="C84" s="1" t="s">
        <v>764</v>
      </c>
      <c r="D84" s="29" t="s">
        <v>122</v>
      </c>
      <c r="E84" s="29">
        <v>175</v>
      </c>
      <c r="F84" s="27"/>
      <c r="G84" s="27">
        <v>174</v>
      </c>
      <c r="H84" s="27">
        <v>180</v>
      </c>
      <c r="I84" s="27">
        <v>159</v>
      </c>
      <c r="J84" s="27"/>
      <c r="K84" s="32">
        <f t="shared" si="13"/>
        <v>688</v>
      </c>
      <c r="L84" s="32" t="s">
        <v>1286</v>
      </c>
      <c r="M84" s="32" t="s">
        <v>231</v>
      </c>
      <c r="N84" s="39">
        <f t="shared" si="14"/>
        <v>687.99220000000003</v>
      </c>
      <c r="O84" s="32">
        <f t="shared" si="15"/>
        <v>4</v>
      </c>
      <c r="P84" s="32">
        <f t="shared" ca="1" si="16"/>
        <v>0</v>
      </c>
      <c r="Q84" s="33" t="s">
        <v>183</v>
      </c>
      <c r="R84" s="55">
        <f t="shared" si="17"/>
        <v>0</v>
      </c>
      <c r="S84" s="34">
        <f t="shared" si="18"/>
        <v>688.16918989999999</v>
      </c>
      <c r="T84" s="29">
        <v>175</v>
      </c>
      <c r="U84" s="27"/>
      <c r="V84" s="27">
        <v>180</v>
      </c>
      <c r="W84" s="27">
        <v>174</v>
      </c>
      <c r="X84" s="27">
        <v>159</v>
      </c>
      <c r="Y84" s="27"/>
      <c r="AA84" s="35">
        <v>0</v>
      </c>
      <c r="AB84" s="35">
        <v>0</v>
      </c>
      <c r="AC84" s="35">
        <v>0</v>
      </c>
      <c r="AD84" s="35">
        <v>0</v>
      </c>
      <c r="AE84" s="36">
        <v>4</v>
      </c>
      <c r="AF84" s="64">
        <v>688.16928989999997</v>
      </c>
      <c r="AG84" s="38">
        <v>180</v>
      </c>
      <c r="AH84" s="32">
        <v>709</v>
      </c>
      <c r="AI84" s="38" t="s">
        <v>159</v>
      </c>
      <c r="AJ84" s="38" t="s">
        <v>231</v>
      </c>
      <c r="AK84" s="38" t="s">
        <v>765</v>
      </c>
      <c r="AL84" s="30"/>
    </row>
    <row r="85" spans="1:38">
      <c r="A85" s="1">
        <v>3</v>
      </c>
      <c r="B85" s="1">
        <v>3</v>
      </c>
      <c r="C85" s="1" t="s">
        <v>766</v>
      </c>
      <c r="D85" s="29" t="s">
        <v>36</v>
      </c>
      <c r="E85" s="29">
        <v>163</v>
      </c>
      <c r="F85" s="27">
        <v>176</v>
      </c>
      <c r="G85" s="27">
        <v>166</v>
      </c>
      <c r="H85" s="27">
        <v>171</v>
      </c>
      <c r="I85" s="27">
        <v>169</v>
      </c>
      <c r="J85" s="27"/>
      <c r="K85" s="32">
        <f t="shared" si="13"/>
        <v>682</v>
      </c>
      <c r="L85" s="32" t="s">
        <v>1286</v>
      </c>
      <c r="M85" s="32" t="s">
        <v>765</v>
      </c>
      <c r="N85" s="39">
        <f t="shared" si="14"/>
        <v>681.99210000000005</v>
      </c>
      <c r="O85" s="32">
        <f t="shared" si="15"/>
        <v>5</v>
      </c>
      <c r="P85" s="32">
        <f t="shared" ca="1" si="16"/>
        <v>0</v>
      </c>
      <c r="Q85" s="33" t="s">
        <v>183</v>
      </c>
      <c r="R85" s="55">
        <f t="shared" si="17"/>
        <v>0</v>
      </c>
      <c r="S85" s="34">
        <f t="shared" si="18"/>
        <v>682.17459560000009</v>
      </c>
      <c r="T85" s="29">
        <v>163</v>
      </c>
      <c r="U85" s="27">
        <v>176</v>
      </c>
      <c r="V85" s="27">
        <v>171</v>
      </c>
      <c r="W85" s="27">
        <v>169</v>
      </c>
      <c r="X85" s="27">
        <v>166</v>
      </c>
      <c r="Y85" s="27"/>
      <c r="AA85" s="35">
        <v>0</v>
      </c>
      <c r="AB85" s="35">
        <v>0</v>
      </c>
      <c r="AC85" s="35">
        <v>0</v>
      </c>
      <c r="AD85" s="35">
        <v>0</v>
      </c>
      <c r="AE85" s="36">
        <v>5</v>
      </c>
      <c r="AF85" s="64">
        <v>682.17469560000006</v>
      </c>
      <c r="AG85" s="38">
        <v>176</v>
      </c>
      <c r="AH85" s="32">
        <v>692</v>
      </c>
      <c r="AI85" s="38"/>
      <c r="AJ85" s="38" t="s">
        <v>231</v>
      </c>
      <c r="AK85" s="38" t="s">
        <v>765</v>
      </c>
      <c r="AL85" s="30"/>
    </row>
    <row r="86" spans="1:38">
      <c r="A86" s="1">
        <v>4</v>
      </c>
      <c r="B86" s="1">
        <v>4</v>
      </c>
      <c r="C86" s="1" t="s">
        <v>182</v>
      </c>
      <c r="D86" s="29" t="s">
        <v>81</v>
      </c>
      <c r="E86" s="29">
        <v>158</v>
      </c>
      <c r="F86" s="27">
        <v>159</v>
      </c>
      <c r="G86" s="27">
        <v>157</v>
      </c>
      <c r="H86" s="27">
        <v>163</v>
      </c>
      <c r="I86" s="27"/>
      <c r="J86" s="27">
        <v>181</v>
      </c>
      <c r="K86" s="32">
        <f t="shared" si="13"/>
        <v>661</v>
      </c>
      <c r="L86" s="32" t="s">
        <v>1286</v>
      </c>
      <c r="M86" s="32"/>
      <c r="N86" s="39">
        <f t="shared" si="14"/>
        <v>660.99199999999996</v>
      </c>
      <c r="O86" s="32">
        <f t="shared" si="15"/>
        <v>5</v>
      </c>
      <c r="P86" s="32">
        <f t="shared" ca="1" si="16"/>
        <v>0</v>
      </c>
      <c r="Q86" s="33" t="s">
        <v>183</v>
      </c>
      <c r="R86" s="55">
        <f t="shared" si="17"/>
        <v>0</v>
      </c>
      <c r="S86" s="34">
        <f t="shared" si="18"/>
        <v>661.16788869999993</v>
      </c>
      <c r="T86" s="29">
        <v>158</v>
      </c>
      <c r="U86" s="27">
        <v>159</v>
      </c>
      <c r="V86" s="27">
        <v>181</v>
      </c>
      <c r="W86" s="27">
        <v>163</v>
      </c>
      <c r="X86" s="27">
        <v>157</v>
      </c>
      <c r="Y86" s="27"/>
      <c r="AA86" s="35">
        <v>0</v>
      </c>
      <c r="AB86" s="35">
        <v>0</v>
      </c>
      <c r="AC86" s="35">
        <v>0</v>
      </c>
      <c r="AD86" s="35">
        <v>0</v>
      </c>
      <c r="AE86" s="36">
        <v>4</v>
      </c>
      <c r="AF86" s="64">
        <v>637.16778699999998</v>
      </c>
      <c r="AG86" s="38">
        <v>163</v>
      </c>
      <c r="AH86" s="32">
        <v>643</v>
      </c>
      <c r="AI86" s="38"/>
      <c r="AJ86" s="38"/>
      <c r="AK86" s="38"/>
      <c r="AL86" s="30"/>
    </row>
    <row r="87" spans="1:38">
      <c r="A87" s="1">
        <v>5</v>
      </c>
      <c r="B87" s="1">
        <v>5</v>
      </c>
      <c r="C87" s="1" t="s">
        <v>249</v>
      </c>
      <c r="D87" s="29" t="s">
        <v>122</v>
      </c>
      <c r="E87" s="29"/>
      <c r="F87" s="27">
        <v>136</v>
      </c>
      <c r="G87" s="27">
        <v>139</v>
      </c>
      <c r="H87" s="27">
        <v>142</v>
      </c>
      <c r="I87" s="27"/>
      <c r="J87" s="27">
        <v>166</v>
      </c>
      <c r="K87" s="32">
        <f t="shared" si="13"/>
        <v>583</v>
      </c>
      <c r="L87" s="32" t="s">
        <v>1286</v>
      </c>
      <c r="M87" s="32"/>
      <c r="N87" s="39">
        <f t="shared" si="14"/>
        <v>582.99189999999999</v>
      </c>
      <c r="O87" s="32">
        <f t="shared" si="15"/>
        <v>4</v>
      </c>
      <c r="P87" s="32">
        <f t="shared" ca="1" si="16"/>
        <v>0</v>
      </c>
      <c r="Q87" s="33" t="s">
        <v>183</v>
      </c>
      <c r="R87" s="34">
        <f t="shared" si="17"/>
        <v>0</v>
      </c>
      <c r="S87" s="34">
        <f t="shared" si="18"/>
        <v>583.00731589999998</v>
      </c>
      <c r="T87" s="29"/>
      <c r="U87" s="27">
        <v>136</v>
      </c>
      <c r="V87" s="27">
        <v>166</v>
      </c>
      <c r="W87" s="27">
        <v>142</v>
      </c>
      <c r="X87" s="27">
        <v>139</v>
      </c>
      <c r="Y87" s="27"/>
      <c r="AA87" s="35">
        <v>0</v>
      </c>
      <c r="AB87" s="35">
        <v>0</v>
      </c>
      <c r="AC87" s="35">
        <v>0</v>
      </c>
      <c r="AD87" s="35">
        <v>0</v>
      </c>
      <c r="AE87" s="36">
        <v>3</v>
      </c>
      <c r="AF87" s="64">
        <v>417.00685899999996</v>
      </c>
      <c r="AG87" s="38">
        <v>142</v>
      </c>
      <c r="AH87" s="32">
        <v>559</v>
      </c>
      <c r="AI87" s="38"/>
      <c r="AJ87" s="38"/>
      <c r="AK87" s="38"/>
      <c r="AL87" s="30"/>
    </row>
    <row r="88" spans="1:38">
      <c r="A88" s="1">
        <v>6</v>
      </c>
      <c r="B88" s="1">
        <v>6</v>
      </c>
      <c r="C88" s="1" t="s">
        <v>259</v>
      </c>
      <c r="D88" s="29" t="s">
        <v>122</v>
      </c>
      <c r="E88" s="29"/>
      <c r="F88" s="27"/>
      <c r="G88" s="27">
        <v>128</v>
      </c>
      <c r="H88" s="27">
        <v>125</v>
      </c>
      <c r="I88" s="27">
        <v>148</v>
      </c>
      <c r="J88" s="27">
        <v>160</v>
      </c>
      <c r="K88" s="32">
        <f t="shared" si="13"/>
        <v>561</v>
      </c>
      <c r="L88" s="32" t="s">
        <v>1286</v>
      </c>
      <c r="M88" s="32"/>
      <c r="N88" s="39">
        <f t="shared" si="14"/>
        <v>560.99180000000001</v>
      </c>
      <c r="O88" s="32">
        <f t="shared" si="15"/>
        <v>4</v>
      </c>
      <c r="P88" s="32">
        <f t="shared" ca="1" si="16"/>
        <v>0</v>
      </c>
      <c r="Q88" s="33" t="s">
        <v>183</v>
      </c>
      <c r="R88" s="34">
        <f t="shared" si="17"/>
        <v>0</v>
      </c>
      <c r="S88" s="34">
        <f t="shared" si="18"/>
        <v>560.99356205000004</v>
      </c>
      <c r="T88" s="29"/>
      <c r="U88" s="27"/>
      <c r="V88" s="27">
        <v>160</v>
      </c>
      <c r="W88" s="27">
        <v>148</v>
      </c>
      <c r="X88" s="27">
        <v>128</v>
      </c>
      <c r="Y88" s="27">
        <v>125</v>
      </c>
      <c r="AA88" s="35">
        <v>0</v>
      </c>
      <c r="AB88" s="35">
        <v>0</v>
      </c>
      <c r="AC88" s="35">
        <v>0</v>
      </c>
      <c r="AD88" s="35">
        <v>0</v>
      </c>
      <c r="AE88" s="36">
        <v>3</v>
      </c>
      <c r="AF88" s="64">
        <v>400.99322050000006</v>
      </c>
      <c r="AG88" s="38">
        <v>148</v>
      </c>
      <c r="AH88" s="32">
        <v>549</v>
      </c>
      <c r="AI88" s="38"/>
      <c r="AJ88" s="38"/>
      <c r="AK88" s="38"/>
      <c r="AL88" s="30"/>
    </row>
    <row r="89" spans="1:38">
      <c r="A89" s="1">
        <v>7</v>
      </c>
      <c r="B89" s="1">
        <v>7</v>
      </c>
      <c r="C89" s="1" t="s">
        <v>272</v>
      </c>
      <c r="D89" s="29" t="s">
        <v>74</v>
      </c>
      <c r="E89" s="29">
        <v>96</v>
      </c>
      <c r="F89" s="27">
        <v>131</v>
      </c>
      <c r="G89" s="27">
        <v>132</v>
      </c>
      <c r="H89" s="27">
        <v>129</v>
      </c>
      <c r="I89" s="27">
        <v>142</v>
      </c>
      <c r="J89" s="27">
        <v>155</v>
      </c>
      <c r="K89" s="32">
        <f t="shared" si="13"/>
        <v>560</v>
      </c>
      <c r="L89" s="32" t="s">
        <v>1286</v>
      </c>
      <c r="M89" s="32"/>
      <c r="N89" s="39">
        <f t="shared" si="14"/>
        <v>559.99170000000004</v>
      </c>
      <c r="O89" s="32">
        <f t="shared" si="15"/>
        <v>6</v>
      </c>
      <c r="P89" s="32">
        <f t="shared" ca="1" si="16"/>
        <v>0</v>
      </c>
      <c r="Q89" s="33" t="s">
        <v>183</v>
      </c>
      <c r="R89" s="55">
        <f t="shared" si="17"/>
        <v>0</v>
      </c>
      <c r="S89" s="34">
        <f t="shared" si="18"/>
        <v>560.10250649</v>
      </c>
      <c r="T89" s="29">
        <v>96</v>
      </c>
      <c r="U89" s="27">
        <v>131</v>
      </c>
      <c r="V89" s="27">
        <v>155</v>
      </c>
      <c r="W89" s="27">
        <v>142</v>
      </c>
      <c r="X89" s="27">
        <v>132</v>
      </c>
      <c r="Y89" s="27">
        <v>129</v>
      </c>
      <c r="AA89" s="35">
        <v>0</v>
      </c>
      <c r="AB89" s="35">
        <v>0</v>
      </c>
      <c r="AC89" s="35">
        <v>0</v>
      </c>
      <c r="AD89" s="35">
        <v>0</v>
      </c>
      <c r="AE89" s="36">
        <v>5</v>
      </c>
      <c r="AF89" s="64">
        <v>534.10266490000004</v>
      </c>
      <c r="AG89" s="38">
        <v>142</v>
      </c>
      <c r="AH89" s="32">
        <v>547</v>
      </c>
      <c r="AI89" s="38"/>
      <c r="AJ89" s="38"/>
      <c r="AK89" s="38"/>
      <c r="AL89" s="30"/>
    </row>
    <row r="90" spans="1:38">
      <c r="A90" s="1">
        <v>8</v>
      </c>
      <c r="B90" s="1">
        <v>8</v>
      </c>
      <c r="C90" s="1" t="s">
        <v>767</v>
      </c>
      <c r="D90" s="29" t="s">
        <v>305</v>
      </c>
      <c r="E90" s="29"/>
      <c r="F90" s="27">
        <v>134</v>
      </c>
      <c r="G90" s="27">
        <v>125</v>
      </c>
      <c r="H90" s="27">
        <v>122</v>
      </c>
      <c r="I90" s="27">
        <v>130</v>
      </c>
      <c r="J90" s="27"/>
      <c r="K90" s="32">
        <f t="shared" si="13"/>
        <v>511</v>
      </c>
      <c r="L90" s="32" t="s">
        <v>1286</v>
      </c>
      <c r="M90" s="32"/>
      <c r="N90" s="39">
        <f t="shared" si="14"/>
        <v>510.99160000000001</v>
      </c>
      <c r="O90" s="32">
        <f t="shared" si="15"/>
        <v>4</v>
      </c>
      <c r="P90" s="32">
        <f t="shared" ca="1" si="16"/>
        <v>0</v>
      </c>
      <c r="Q90" s="33" t="s">
        <v>183</v>
      </c>
      <c r="R90" s="34">
        <f t="shared" si="17"/>
        <v>0</v>
      </c>
      <c r="S90" s="34">
        <f t="shared" si="18"/>
        <v>511.00643720000005</v>
      </c>
      <c r="T90" s="29"/>
      <c r="U90" s="27">
        <v>134</v>
      </c>
      <c r="V90" s="27">
        <v>130</v>
      </c>
      <c r="W90" s="27">
        <v>125</v>
      </c>
      <c r="X90" s="27">
        <v>122</v>
      </c>
      <c r="Y90" s="27"/>
      <c r="AA90" s="35">
        <v>0</v>
      </c>
      <c r="AB90" s="35">
        <v>0</v>
      </c>
      <c r="AC90" s="35">
        <v>0</v>
      </c>
      <c r="AD90" s="35">
        <v>0</v>
      </c>
      <c r="AE90" s="36">
        <v>4</v>
      </c>
      <c r="AF90" s="64">
        <v>511.00673720000003</v>
      </c>
      <c r="AG90" s="38">
        <v>134</v>
      </c>
      <c r="AH90" s="32">
        <v>523</v>
      </c>
      <c r="AI90" s="38"/>
      <c r="AJ90" s="38"/>
      <c r="AK90" s="38"/>
      <c r="AL90" s="30"/>
    </row>
    <row r="91" spans="1:38">
      <c r="A91" s="1">
        <v>9</v>
      </c>
      <c r="B91" s="1" t="s">
        <v>223</v>
      </c>
      <c r="C91" s="1" t="s">
        <v>309</v>
      </c>
      <c r="D91" s="29" t="s">
        <v>90</v>
      </c>
      <c r="E91" s="29">
        <v>109</v>
      </c>
      <c r="F91" s="27">
        <v>121</v>
      </c>
      <c r="G91" s="27">
        <v>117</v>
      </c>
      <c r="H91" s="27">
        <v>79</v>
      </c>
      <c r="I91" s="27"/>
      <c r="J91" s="27">
        <v>140</v>
      </c>
      <c r="K91" s="32">
        <f t="shared" si="13"/>
        <v>487</v>
      </c>
      <c r="L91" s="32" t="s">
        <v>1287</v>
      </c>
      <c r="M91" s="32"/>
      <c r="N91" s="39">
        <f t="shared" si="14"/>
        <v>486.99149999999997</v>
      </c>
      <c r="O91" s="32">
        <f t="shared" si="15"/>
        <v>5</v>
      </c>
      <c r="P91" s="32">
        <f t="shared" ca="1" si="16"/>
        <v>0</v>
      </c>
      <c r="Q91" s="33" t="s">
        <v>183</v>
      </c>
      <c r="R91" s="55">
        <f t="shared" si="17"/>
        <v>0</v>
      </c>
      <c r="S91" s="34">
        <f t="shared" si="18"/>
        <v>487.11412489999992</v>
      </c>
      <c r="T91" s="29">
        <v>109</v>
      </c>
      <c r="U91" s="27">
        <v>121</v>
      </c>
      <c r="V91" s="27">
        <v>140</v>
      </c>
      <c r="W91" s="27">
        <v>117</v>
      </c>
      <c r="X91" s="27">
        <v>79</v>
      </c>
      <c r="Y91" s="27"/>
      <c r="AA91" s="35">
        <v>0</v>
      </c>
      <c r="AB91" s="35">
        <v>0</v>
      </c>
      <c r="AC91" s="35">
        <v>0</v>
      </c>
      <c r="AD91" s="35">
        <v>0</v>
      </c>
      <c r="AE91" s="36">
        <v>4</v>
      </c>
      <c r="AF91" s="64">
        <v>426.114149</v>
      </c>
      <c r="AG91" s="38">
        <v>121</v>
      </c>
      <c r="AH91" s="32">
        <v>0</v>
      </c>
      <c r="AI91" s="38"/>
      <c r="AJ91" s="38"/>
      <c r="AK91" s="38"/>
      <c r="AL91" s="30"/>
    </row>
    <row r="92" spans="1:38">
      <c r="A92" s="1">
        <v>10</v>
      </c>
      <c r="B92" s="1" t="s">
        <v>223</v>
      </c>
      <c r="C92" s="1" t="s">
        <v>768</v>
      </c>
      <c r="D92" s="29" t="s">
        <v>90</v>
      </c>
      <c r="E92" s="29">
        <v>182</v>
      </c>
      <c r="F92" s="27">
        <v>187</v>
      </c>
      <c r="G92" s="27"/>
      <c r="H92" s="27"/>
      <c r="I92" s="27"/>
      <c r="J92" s="27"/>
      <c r="K92" s="32">
        <f t="shared" si="13"/>
        <v>369</v>
      </c>
      <c r="L92" s="32" t="s">
        <v>1287</v>
      </c>
      <c r="M92" s="32"/>
      <c r="N92" s="39">
        <f t="shared" si="14"/>
        <v>368.9914</v>
      </c>
      <c r="O92" s="32">
        <f t="shared" si="15"/>
        <v>2</v>
      </c>
      <c r="P92" s="32">
        <f t="shared" ca="1" si="16"/>
        <v>0</v>
      </c>
      <c r="Q92" s="33" t="s">
        <v>183</v>
      </c>
      <c r="R92" s="55">
        <f t="shared" si="17"/>
        <v>0</v>
      </c>
      <c r="S92" s="34">
        <f t="shared" si="18"/>
        <v>369.19210000000004</v>
      </c>
      <c r="T92" s="29">
        <v>182</v>
      </c>
      <c r="U92" s="27">
        <v>187</v>
      </c>
      <c r="V92" s="27"/>
      <c r="W92" s="27"/>
      <c r="X92" s="27"/>
      <c r="Y92" s="27"/>
      <c r="AA92" s="35">
        <v>0</v>
      </c>
      <c r="AB92" s="35">
        <v>0</v>
      </c>
      <c r="AC92" s="35">
        <v>0</v>
      </c>
      <c r="AD92" s="35">
        <v>0</v>
      </c>
      <c r="AE92" s="36">
        <v>2</v>
      </c>
      <c r="AF92" s="64">
        <v>369.19220000000001</v>
      </c>
      <c r="AG92" s="38">
        <v>187</v>
      </c>
      <c r="AH92" s="32">
        <v>0</v>
      </c>
      <c r="AI92" s="38"/>
      <c r="AJ92" s="38"/>
      <c r="AK92" s="38"/>
      <c r="AL92" s="30"/>
    </row>
    <row r="93" spans="1:38">
      <c r="A93" s="1">
        <v>11</v>
      </c>
      <c r="B93" s="1">
        <v>9</v>
      </c>
      <c r="C93" s="1" t="s">
        <v>769</v>
      </c>
      <c r="D93" s="29" t="s">
        <v>122</v>
      </c>
      <c r="E93" s="29"/>
      <c r="F93" s="27">
        <v>180</v>
      </c>
      <c r="G93" s="27"/>
      <c r="H93" s="27"/>
      <c r="I93" s="27">
        <v>188</v>
      </c>
      <c r="J93" s="27"/>
      <c r="K93" s="32">
        <f t="shared" si="13"/>
        <v>368</v>
      </c>
      <c r="L93" s="32" t="s">
        <v>1286</v>
      </c>
      <c r="M93" s="32"/>
      <c r="N93" s="39">
        <f t="shared" si="14"/>
        <v>367.99130000000002</v>
      </c>
      <c r="O93" s="32">
        <f t="shared" si="15"/>
        <v>2</v>
      </c>
      <c r="P93" s="32">
        <f t="shared" ca="1" si="16"/>
        <v>0</v>
      </c>
      <c r="Q93" s="33" t="s">
        <v>183</v>
      </c>
      <c r="R93" s="34">
        <f t="shared" si="17"/>
        <v>0</v>
      </c>
      <c r="S93" s="34">
        <f t="shared" si="18"/>
        <v>368.01118000000002</v>
      </c>
      <c r="T93" s="29"/>
      <c r="U93" s="27">
        <v>180</v>
      </c>
      <c r="V93" s="27">
        <v>188</v>
      </c>
      <c r="W93" s="27"/>
      <c r="X93" s="27"/>
      <c r="Y93" s="27"/>
      <c r="AA93" s="35" t="s">
        <v>1293</v>
      </c>
      <c r="AB93" s="35">
        <v>0</v>
      </c>
      <c r="AC93" s="35">
        <v>0</v>
      </c>
      <c r="AD93" s="35">
        <v>0</v>
      </c>
      <c r="AE93" s="36">
        <v>2</v>
      </c>
      <c r="AF93" s="64">
        <v>368.01128</v>
      </c>
      <c r="AG93" s="38">
        <v>188</v>
      </c>
      <c r="AH93" s="32">
        <v>556</v>
      </c>
      <c r="AI93" s="38"/>
      <c r="AJ93" s="38"/>
      <c r="AK93" s="38"/>
      <c r="AL93" s="30"/>
    </row>
    <row r="94" spans="1:38">
      <c r="A94" s="1">
        <v>12</v>
      </c>
      <c r="B94" s="1">
        <v>10</v>
      </c>
      <c r="C94" s="1" t="s">
        <v>770</v>
      </c>
      <c r="D94" s="29" t="s">
        <v>81</v>
      </c>
      <c r="E94" s="29">
        <v>119</v>
      </c>
      <c r="F94" s="27">
        <v>137</v>
      </c>
      <c r="G94" s="27"/>
      <c r="H94" s="27">
        <v>95</v>
      </c>
      <c r="I94" s="27"/>
      <c r="J94" s="27"/>
      <c r="K94" s="32">
        <f t="shared" si="13"/>
        <v>351</v>
      </c>
      <c r="L94" s="32" t="s">
        <v>1286</v>
      </c>
      <c r="M94" s="32"/>
      <c r="N94" s="39">
        <f t="shared" si="14"/>
        <v>350.99119999999999</v>
      </c>
      <c r="O94" s="32">
        <f t="shared" si="15"/>
        <v>3</v>
      </c>
      <c r="P94" s="32">
        <f t="shared" ca="1" si="16"/>
        <v>0</v>
      </c>
      <c r="Q94" s="33" t="s">
        <v>183</v>
      </c>
      <c r="R94" s="55">
        <f t="shared" si="17"/>
        <v>0</v>
      </c>
      <c r="S94" s="34">
        <f t="shared" si="18"/>
        <v>351.12484999999998</v>
      </c>
      <c r="T94" s="29">
        <v>119</v>
      </c>
      <c r="U94" s="27">
        <v>137</v>
      </c>
      <c r="V94" s="27">
        <v>95</v>
      </c>
      <c r="W94" s="27"/>
      <c r="X94" s="27"/>
      <c r="Y94" s="27"/>
      <c r="AA94" s="35">
        <v>0</v>
      </c>
      <c r="AB94" s="35">
        <v>0</v>
      </c>
      <c r="AC94" s="35">
        <v>0</v>
      </c>
      <c r="AD94" s="35">
        <v>0</v>
      </c>
      <c r="AE94" s="36">
        <v>3</v>
      </c>
      <c r="AF94" s="64">
        <v>351.12495000000001</v>
      </c>
      <c r="AG94" s="38">
        <v>137</v>
      </c>
      <c r="AH94" s="32">
        <v>488</v>
      </c>
      <c r="AI94" s="38"/>
      <c r="AJ94" s="38"/>
      <c r="AK94" s="38"/>
      <c r="AL94" s="30"/>
    </row>
    <row r="95" spans="1:38">
      <c r="A95" s="1">
        <v>13</v>
      </c>
      <c r="B95" s="1">
        <v>11</v>
      </c>
      <c r="C95" s="1" t="s">
        <v>771</v>
      </c>
      <c r="D95" s="29" t="s">
        <v>146</v>
      </c>
      <c r="E95" s="29"/>
      <c r="F95" s="27">
        <v>82</v>
      </c>
      <c r="G95" s="27">
        <v>81</v>
      </c>
      <c r="H95" s="27">
        <v>85</v>
      </c>
      <c r="I95" s="27">
        <v>92</v>
      </c>
      <c r="J95" s="27"/>
      <c r="K95" s="32">
        <f t="shared" si="13"/>
        <v>340</v>
      </c>
      <c r="L95" s="32" t="s">
        <v>1286</v>
      </c>
      <c r="M95" s="32"/>
      <c r="N95" s="39">
        <f t="shared" si="14"/>
        <v>339.99110000000002</v>
      </c>
      <c r="O95" s="32">
        <f t="shared" si="15"/>
        <v>4</v>
      </c>
      <c r="P95" s="32">
        <f t="shared" ca="1" si="16"/>
        <v>0</v>
      </c>
      <c r="Q95" s="33" t="s">
        <v>183</v>
      </c>
      <c r="R95" s="34">
        <f t="shared" si="17"/>
        <v>0</v>
      </c>
      <c r="S95" s="34">
        <f t="shared" si="18"/>
        <v>340.00031310000003</v>
      </c>
      <c r="T95" s="29"/>
      <c r="U95" s="27">
        <v>82</v>
      </c>
      <c r="V95" s="27">
        <v>92</v>
      </c>
      <c r="W95" s="27">
        <v>85</v>
      </c>
      <c r="X95" s="27">
        <v>81</v>
      </c>
      <c r="Y95" s="27"/>
      <c r="AA95" s="35">
        <v>0</v>
      </c>
      <c r="AB95" s="35">
        <v>0</v>
      </c>
      <c r="AC95" s="35">
        <v>0</v>
      </c>
      <c r="AD95" s="35">
        <v>0</v>
      </c>
      <c r="AE95" s="36">
        <v>4</v>
      </c>
      <c r="AF95" s="64">
        <v>340.0004131</v>
      </c>
      <c r="AG95" s="38">
        <v>92</v>
      </c>
      <c r="AH95" s="32">
        <v>351</v>
      </c>
      <c r="AI95" s="38"/>
      <c r="AJ95" s="38"/>
      <c r="AK95" s="38"/>
      <c r="AL95" s="30"/>
    </row>
    <row r="96" spans="1:38">
      <c r="A96" s="1">
        <v>14</v>
      </c>
      <c r="B96" s="1">
        <v>12</v>
      </c>
      <c r="C96" s="1" t="s">
        <v>772</v>
      </c>
      <c r="D96" s="29" t="s">
        <v>107</v>
      </c>
      <c r="E96" s="29"/>
      <c r="F96" s="27"/>
      <c r="G96" s="27"/>
      <c r="H96" s="27">
        <v>143</v>
      </c>
      <c r="I96" s="27">
        <v>151</v>
      </c>
      <c r="J96" s="27"/>
      <c r="K96" s="32">
        <f t="shared" si="13"/>
        <v>294</v>
      </c>
      <c r="L96" s="32" t="s">
        <v>1286</v>
      </c>
      <c r="M96" s="32"/>
      <c r="N96" s="39">
        <f t="shared" si="14"/>
        <v>293.99099999999999</v>
      </c>
      <c r="O96" s="32">
        <f t="shared" si="15"/>
        <v>2</v>
      </c>
      <c r="P96" s="32">
        <f t="shared" ca="1" si="16"/>
        <v>0</v>
      </c>
      <c r="Q96" s="33" t="s">
        <v>183</v>
      </c>
      <c r="R96" s="34">
        <f t="shared" si="17"/>
        <v>0</v>
      </c>
      <c r="S96" s="34">
        <f t="shared" si="18"/>
        <v>293.99265299999996</v>
      </c>
      <c r="T96" s="29"/>
      <c r="U96" s="27"/>
      <c r="V96" s="27">
        <v>151</v>
      </c>
      <c r="W96" s="27">
        <v>143</v>
      </c>
      <c r="X96" s="27"/>
      <c r="Y96" s="27"/>
      <c r="AA96" s="35">
        <v>0</v>
      </c>
      <c r="AB96" s="35">
        <v>0</v>
      </c>
      <c r="AC96" s="35">
        <v>0</v>
      </c>
      <c r="AD96" s="35">
        <v>0</v>
      </c>
      <c r="AE96" s="36">
        <v>2</v>
      </c>
      <c r="AF96" s="64">
        <v>293.99275299999999</v>
      </c>
      <c r="AG96" s="38">
        <v>151</v>
      </c>
      <c r="AH96" s="32">
        <v>445</v>
      </c>
      <c r="AI96" s="38"/>
      <c r="AJ96" s="38"/>
      <c r="AK96" s="38"/>
      <c r="AL96" s="30"/>
    </row>
    <row r="97" spans="1:38">
      <c r="A97" s="1">
        <v>15</v>
      </c>
      <c r="B97" s="1">
        <v>13</v>
      </c>
      <c r="C97" s="1" t="s">
        <v>773</v>
      </c>
      <c r="D97" s="29" t="s">
        <v>107</v>
      </c>
      <c r="E97" s="29"/>
      <c r="F97" s="27"/>
      <c r="G97" s="27"/>
      <c r="H97" s="27">
        <v>135</v>
      </c>
      <c r="I97" s="27">
        <v>129</v>
      </c>
      <c r="J97" s="27"/>
      <c r="K97" s="32">
        <f t="shared" si="13"/>
        <v>264</v>
      </c>
      <c r="L97" s="32" t="s">
        <v>1286</v>
      </c>
      <c r="M97" s="32"/>
      <c r="N97" s="39">
        <f t="shared" si="14"/>
        <v>263.99090000000001</v>
      </c>
      <c r="O97" s="32">
        <f t="shared" si="15"/>
        <v>2</v>
      </c>
      <c r="P97" s="32">
        <f t="shared" ca="1" si="16"/>
        <v>0</v>
      </c>
      <c r="Q97" s="33" t="s">
        <v>183</v>
      </c>
      <c r="R97" s="34">
        <f t="shared" si="17"/>
        <v>0</v>
      </c>
      <c r="S97" s="34">
        <f t="shared" si="18"/>
        <v>263.99237900000003</v>
      </c>
      <c r="T97" s="29"/>
      <c r="U97" s="27"/>
      <c r="V97" s="27">
        <v>135</v>
      </c>
      <c r="W97" s="27">
        <v>129</v>
      </c>
      <c r="X97" s="27"/>
      <c r="Y97" s="27"/>
      <c r="AA97" s="35">
        <v>0</v>
      </c>
      <c r="AB97" s="35">
        <v>0</v>
      </c>
      <c r="AC97" s="35">
        <v>0</v>
      </c>
      <c r="AD97" s="35">
        <v>0</v>
      </c>
      <c r="AE97" s="36">
        <v>2</v>
      </c>
      <c r="AF97" s="64">
        <v>263.992479</v>
      </c>
      <c r="AG97" s="38">
        <v>135</v>
      </c>
      <c r="AH97" s="32">
        <v>399</v>
      </c>
      <c r="AI97" s="38"/>
      <c r="AJ97" s="38"/>
      <c r="AK97" s="38"/>
      <c r="AL97" s="30"/>
    </row>
    <row r="98" spans="1:38">
      <c r="A98" s="1">
        <v>16</v>
      </c>
      <c r="B98" s="1">
        <v>14</v>
      </c>
      <c r="C98" s="1" t="s">
        <v>774</v>
      </c>
      <c r="D98" s="29" t="s">
        <v>122</v>
      </c>
      <c r="E98" s="29">
        <v>50</v>
      </c>
      <c r="F98" s="27">
        <v>72</v>
      </c>
      <c r="G98" s="27">
        <v>74</v>
      </c>
      <c r="H98" s="27"/>
      <c r="I98" s="27"/>
      <c r="J98" s="27"/>
      <c r="K98" s="32">
        <f t="shared" si="13"/>
        <v>196</v>
      </c>
      <c r="L98" s="32" t="s">
        <v>1286</v>
      </c>
      <c r="M98" s="32"/>
      <c r="N98" s="39">
        <f t="shared" si="14"/>
        <v>195.99080000000001</v>
      </c>
      <c r="O98" s="32">
        <f t="shared" si="15"/>
        <v>3</v>
      </c>
      <c r="P98" s="32">
        <f t="shared" ca="1" si="16"/>
        <v>0</v>
      </c>
      <c r="Q98" s="33" t="s">
        <v>183</v>
      </c>
      <c r="R98" s="55">
        <f t="shared" si="17"/>
        <v>0</v>
      </c>
      <c r="S98" s="34">
        <f t="shared" si="18"/>
        <v>196.04874000000004</v>
      </c>
      <c r="T98" s="29">
        <v>50</v>
      </c>
      <c r="U98" s="27">
        <v>72</v>
      </c>
      <c r="V98" s="27">
        <v>74</v>
      </c>
      <c r="W98" s="27"/>
      <c r="X98" s="27"/>
      <c r="Y98" s="27"/>
      <c r="AA98" s="35">
        <v>0</v>
      </c>
      <c r="AB98" s="35">
        <v>0</v>
      </c>
      <c r="AC98" s="35">
        <v>0</v>
      </c>
      <c r="AD98" s="35">
        <v>0</v>
      </c>
      <c r="AE98" s="36">
        <v>3</v>
      </c>
      <c r="AF98" s="64">
        <v>196.04884000000004</v>
      </c>
      <c r="AG98" s="38">
        <v>74</v>
      </c>
      <c r="AH98" s="32">
        <v>270</v>
      </c>
      <c r="AI98" s="38"/>
      <c r="AJ98" s="38"/>
      <c r="AK98" s="38"/>
      <c r="AL98" s="30"/>
    </row>
    <row r="99" spans="1:38">
      <c r="A99" s="1">
        <v>17</v>
      </c>
      <c r="B99" s="1">
        <v>15</v>
      </c>
      <c r="C99" s="1" t="s">
        <v>775</v>
      </c>
      <c r="D99" s="29" t="s">
        <v>107</v>
      </c>
      <c r="E99" s="29"/>
      <c r="F99" s="27"/>
      <c r="G99" s="27"/>
      <c r="H99" s="27">
        <v>196</v>
      </c>
      <c r="I99" s="27"/>
      <c r="J99" s="27"/>
      <c r="K99" s="32">
        <f t="shared" si="13"/>
        <v>196</v>
      </c>
      <c r="L99" s="32" t="s">
        <v>1286</v>
      </c>
      <c r="M99" s="32"/>
      <c r="N99" s="39">
        <f t="shared" si="14"/>
        <v>195.9907</v>
      </c>
      <c r="O99" s="32">
        <f t="shared" si="15"/>
        <v>1</v>
      </c>
      <c r="P99" s="32">
        <f t="shared" ca="1" si="16"/>
        <v>0</v>
      </c>
      <c r="Q99" s="33" t="s">
        <v>183</v>
      </c>
      <c r="R99" s="34">
        <f t="shared" si="17"/>
        <v>0</v>
      </c>
      <c r="S99" s="34">
        <f t="shared" si="18"/>
        <v>195.99266</v>
      </c>
      <c r="T99" s="29"/>
      <c r="U99" s="27"/>
      <c r="V99" s="27">
        <v>196</v>
      </c>
      <c r="W99" s="27"/>
      <c r="X99" s="27"/>
      <c r="Y99" s="27"/>
      <c r="AA99" s="35">
        <v>0</v>
      </c>
      <c r="AB99" s="35">
        <v>0</v>
      </c>
      <c r="AC99" s="35">
        <v>0</v>
      </c>
      <c r="AD99" s="35">
        <v>0</v>
      </c>
      <c r="AE99" s="36">
        <v>1</v>
      </c>
      <c r="AF99" s="64">
        <v>195.99276</v>
      </c>
      <c r="AG99" s="38">
        <v>196</v>
      </c>
      <c r="AH99" s="32">
        <v>392</v>
      </c>
      <c r="AI99" s="38"/>
      <c r="AJ99" s="38"/>
      <c r="AK99" s="38"/>
      <c r="AL99" s="30"/>
    </row>
    <row r="100" spans="1:38">
      <c r="A100" s="1">
        <v>18</v>
      </c>
      <c r="B100" s="1">
        <v>16</v>
      </c>
      <c r="C100" s="1" t="s">
        <v>776</v>
      </c>
      <c r="D100" s="29" t="s">
        <v>74</v>
      </c>
      <c r="E100" s="29">
        <v>192</v>
      </c>
      <c r="F100" s="27"/>
      <c r="G100" s="27"/>
      <c r="H100" s="27"/>
      <c r="I100" s="27"/>
      <c r="J100" s="27"/>
      <c r="K100" s="32">
        <f t="shared" si="13"/>
        <v>192</v>
      </c>
      <c r="L100" s="32" t="s">
        <v>1286</v>
      </c>
      <c r="M100" s="32"/>
      <c r="N100" s="39">
        <f t="shared" si="14"/>
        <v>191.9906</v>
      </c>
      <c r="O100" s="32">
        <f t="shared" si="15"/>
        <v>1</v>
      </c>
      <c r="P100" s="32">
        <f t="shared" ca="1" si="16"/>
        <v>0</v>
      </c>
      <c r="Q100" s="33" t="s">
        <v>183</v>
      </c>
      <c r="R100" s="55">
        <f t="shared" si="17"/>
        <v>0</v>
      </c>
      <c r="S100" s="34">
        <f t="shared" si="18"/>
        <v>192.18260000000001</v>
      </c>
      <c r="T100" s="29">
        <v>192</v>
      </c>
      <c r="U100" s="27"/>
      <c r="V100" s="27"/>
      <c r="W100" s="27"/>
      <c r="X100" s="27"/>
      <c r="Y100" s="27"/>
      <c r="AA100" s="35">
        <v>0</v>
      </c>
      <c r="AB100" s="35">
        <v>0</v>
      </c>
      <c r="AC100" s="35">
        <v>0</v>
      </c>
      <c r="AD100" s="35">
        <v>0</v>
      </c>
      <c r="AE100" s="36">
        <v>1</v>
      </c>
      <c r="AF100" s="64">
        <v>192.18270000000001</v>
      </c>
      <c r="AG100" s="38">
        <v>192</v>
      </c>
      <c r="AH100" s="32">
        <v>384</v>
      </c>
      <c r="AI100" s="38"/>
      <c r="AJ100" s="38"/>
      <c r="AK100" s="38"/>
      <c r="AL100" s="30"/>
    </row>
    <row r="101" spans="1:38">
      <c r="A101" s="1">
        <v>19</v>
      </c>
      <c r="B101" s="1">
        <v>17</v>
      </c>
      <c r="C101" s="1" t="s">
        <v>777</v>
      </c>
      <c r="D101" s="29" t="s">
        <v>146</v>
      </c>
      <c r="E101" s="29"/>
      <c r="F101" s="27"/>
      <c r="G101" s="27">
        <v>186</v>
      </c>
      <c r="H101" s="27"/>
      <c r="I101" s="27"/>
      <c r="J101" s="27"/>
      <c r="K101" s="32">
        <f t="shared" si="13"/>
        <v>186</v>
      </c>
      <c r="L101" s="32" t="s">
        <v>1286</v>
      </c>
      <c r="M101" s="32"/>
      <c r="N101" s="39">
        <f t="shared" si="14"/>
        <v>185.9905</v>
      </c>
      <c r="O101" s="32">
        <f t="shared" si="15"/>
        <v>1</v>
      </c>
      <c r="P101" s="32">
        <f t="shared" ca="1" si="16"/>
        <v>0</v>
      </c>
      <c r="Q101" s="33" t="s">
        <v>183</v>
      </c>
      <c r="R101" s="34">
        <f t="shared" si="17"/>
        <v>0</v>
      </c>
      <c r="S101" s="34">
        <f t="shared" si="18"/>
        <v>185.99235999999999</v>
      </c>
      <c r="T101" s="29"/>
      <c r="U101" s="27"/>
      <c r="V101" s="27">
        <v>186</v>
      </c>
      <c r="W101" s="27"/>
      <c r="X101" s="27"/>
      <c r="Y101" s="27"/>
      <c r="AA101" s="35">
        <v>0</v>
      </c>
      <c r="AB101" s="35">
        <v>0</v>
      </c>
      <c r="AC101" s="35">
        <v>0</v>
      </c>
      <c r="AD101" s="35">
        <v>0</v>
      </c>
      <c r="AE101" s="36">
        <v>1</v>
      </c>
      <c r="AF101" s="64">
        <v>185.99245999999999</v>
      </c>
      <c r="AG101" s="38">
        <v>186</v>
      </c>
      <c r="AH101" s="32">
        <v>372</v>
      </c>
      <c r="AI101" s="38"/>
      <c r="AJ101" s="38"/>
      <c r="AK101" s="38"/>
      <c r="AL101" s="30"/>
    </row>
    <row r="102" spans="1:38">
      <c r="A102" s="1">
        <v>20</v>
      </c>
      <c r="B102" s="1">
        <v>18</v>
      </c>
      <c r="C102" s="1" t="s">
        <v>778</v>
      </c>
      <c r="D102" s="29" t="s">
        <v>122</v>
      </c>
      <c r="E102" s="29">
        <v>61</v>
      </c>
      <c r="F102" s="27">
        <v>78</v>
      </c>
      <c r="G102" s="27"/>
      <c r="H102" s="27">
        <v>46</v>
      </c>
      <c r="I102" s="27"/>
      <c r="J102" s="27"/>
      <c r="K102" s="32">
        <f t="shared" si="13"/>
        <v>185</v>
      </c>
      <c r="L102" s="32" t="s">
        <v>1286</v>
      </c>
      <c r="M102" s="32"/>
      <c r="N102" s="39">
        <f t="shared" si="14"/>
        <v>184.99039999999999</v>
      </c>
      <c r="O102" s="32">
        <f t="shared" si="15"/>
        <v>3</v>
      </c>
      <c r="P102" s="32">
        <f t="shared" ca="1" si="16"/>
        <v>0</v>
      </c>
      <c r="Q102" s="33" t="s">
        <v>183</v>
      </c>
      <c r="R102" s="55">
        <f t="shared" si="17"/>
        <v>0</v>
      </c>
      <c r="S102" s="34">
        <f t="shared" si="18"/>
        <v>185.05966000000001</v>
      </c>
      <c r="T102" s="29">
        <v>61</v>
      </c>
      <c r="U102" s="27">
        <v>78</v>
      </c>
      <c r="V102" s="27">
        <v>46</v>
      </c>
      <c r="W102" s="27"/>
      <c r="X102" s="27"/>
      <c r="Y102" s="27"/>
      <c r="AA102" s="35" t="s">
        <v>1293</v>
      </c>
      <c r="AB102" s="35">
        <v>0</v>
      </c>
      <c r="AC102" s="35">
        <v>0</v>
      </c>
      <c r="AD102" s="35">
        <v>0</v>
      </c>
      <c r="AE102" s="36">
        <v>3</v>
      </c>
      <c r="AF102" s="64">
        <v>185.05976000000001</v>
      </c>
      <c r="AG102" s="38">
        <v>78</v>
      </c>
      <c r="AH102" s="32">
        <v>263</v>
      </c>
      <c r="AI102" s="38"/>
      <c r="AJ102" s="38"/>
      <c r="AK102" s="38"/>
      <c r="AL102" s="30"/>
    </row>
    <row r="103" spans="1:38">
      <c r="A103" s="1">
        <v>21</v>
      </c>
      <c r="B103" s="1">
        <v>19</v>
      </c>
      <c r="C103" s="1" t="s">
        <v>779</v>
      </c>
      <c r="D103" s="29" t="s">
        <v>47</v>
      </c>
      <c r="E103" s="29">
        <v>176</v>
      </c>
      <c r="F103" s="27"/>
      <c r="G103" s="27"/>
      <c r="H103" s="27"/>
      <c r="I103" s="27"/>
      <c r="J103" s="27"/>
      <c r="K103" s="32">
        <f t="shared" si="13"/>
        <v>176</v>
      </c>
      <c r="L103" s="32" t="s">
        <v>1286</v>
      </c>
      <c r="M103" s="32"/>
      <c r="N103" s="39">
        <f t="shared" si="14"/>
        <v>175.99029999999999</v>
      </c>
      <c r="O103" s="32">
        <f t="shared" si="15"/>
        <v>1</v>
      </c>
      <c r="P103" s="32">
        <f t="shared" ca="1" si="16"/>
        <v>0</v>
      </c>
      <c r="Q103" s="33" t="s">
        <v>183</v>
      </c>
      <c r="R103" s="55">
        <f t="shared" si="17"/>
        <v>0</v>
      </c>
      <c r="S103" s="34">
        <f t="shared" si="18"/>
        <v>176.16629999999998</v>
      </c>
      <c r="T103" s="29">
        <v>176</v>
      </c>
      <c r="U103" s="27"/>
      <c r="V103" s="27"/>
      <c r="W103" s="27"/>
      <c r="X103" s="27"/>
      <c r="Y103" s="27"/>
      <c r="AA103" s="35">
        <v>0</v>
      </c>
      <c r="AB103" s="35">
        <v>0</v>
      </c>
      <c r="AC103" s="35">
        <v>0</v>
      </c>
      <c r="AD103" s="35">
        <v>0</v>
      </c>
      <c r="AE103" s="36">
        <v>1</v>
      </c>
      <c r="AF103" s="64">
        <v>176.16639999999998</v>
      </c>
      <c r="AG103" s="38">
        <v>176</v>
      </c>
      <c r="AH103" s="32">
        <v>352</v>
      </c>
      <c r="AI103" s="38"/>
      <c r="AJ103" s="38"/>
      <c r="AK103" s="38"/>
      <c r="AL103" s="30"/>
    </row>
    <row r="104" spans="1:38">
      <c r="A104" s="1">
        <v>22</v>
      </c>
      <c r="B104" s="1">
        <v>20</v>
      </c>
      <c r="C104" s="1" t="s">
        <v>780</v>
      </c>
      <c r="D104" s="29" t="s">
        <v>240</v>
      </c>
      <c r="E104" s="29">
        <v>165</v>
      </c>
      <c r="F104" s="27"/>
      <c r="G104" s="27"/>
      <c r="H104" s="27"/>
      <c r="I104" s="27"/>
      <c r="J104" s="27"/>
      <c r="K104" s="32">
        <f t="shared" si="13"/>
        <v>165</v>
      </c>
      <c r="L104" s="32" t="s">
        <v>1286</v>
      </c>
      <c r="M104" s="32"/>
      <c r="N104" s="39">
        <f t="shared" si="14"/>
        <v>164.99019999999999</v>
      </c>
      <c r="O104" s="32">
        <f t="shared" si="15"/>
        <v>1</v>
      </c>
      <c r="P104" s="32">
        <f t="shared" ca="1" si="16"/>
        <v>0</v>
      </c>
      <c r="Q104" s="33" t="s">
        <v>183</v>
      </c>
      <c r="R104" s="55">
        <f t="shared" si="17"/>
        <v>0</v>
      </c>
      <c r="S104" s="34">
        <f t="shared" si="18"/>
        <v>165.15519999999998</v>
      </c>
      <c r="T104" s="29">
        <v>165</v>
      </c>
      <c r="U104" s="27"/>
      <c r="V104" s="27"/>
      <c r="W104" s="27"/>
      <c r="X104" s="27"/>
      <c r="Y104" s="27"/>
      <c r="AA104" s="35">
        <v>0</v>
      </c>
      <c r="AB104" s="35">
        <v>0</v>
      </c>
      <c r="AC104" s="35">
        <v>0</v>
      </c>
      <c r="AD104" s="35">
        <v>0</v>
      </c>
      <c r="AE104" s="36">
        <v>1</v>
      </c>
      <c r="AF104" s="64">
        <v>165.15529999999998</v>
      </c>
      <c r="AG104" s="38">
        <v>165</v>
      </c>
      <c r="AH104" s="32">
        <v>330</v>
      </c>
      <c r="AI104" s="38"/>
      <c r="AJ104" s="38"/>
      <c r="AK104" s="38"/>
      <c r="AL104" s="30"/>
    </row>
    <row r="105" spans="1:38">
      <c r="A105" s="1">
        <v>23</v>
      </c>
      <c r="B105" s="1">
        <v>21</v>
      </c>
      <c r="C105" s="1" t="s">
        <v>781</v>
      </c>
      <c r="D105" s="29" t="s">
        <v>437</v>
      </c>
      <c r="E105" s="29">
        <v>156</v>
      </c>
      <c r="F105" s="27"/>
      <c r="G105" s="27"/>
      <c r="H105" s="27"/>
      <c r="I105" s="27"/>
      <c r="J105" s="27"/>
      <c r="K105" s="32">
        <f t="shared" si="13"/>
        <v>156</v>
      </c>
      <c r="L105" s="32" t="s">
        <v>1286</v>
      </c>
      <c r="M105" s="32"/>
      <c r="N105" s="39">
        <f t="shared" si="14"/>
        <v>155.99010000000001</v>
      </c>
      <c r="O105" s="32">
        <f t="shared" si="15"/>
        <v>1</v>
      </c>
      <c r="P105" s="32">
        <f t="shared" ca="1" si="16"/>
        <v>0</v>
      </c>
      <c r="Q105" s="33" t="s">
        <v>183</v>
      </c>
      <c r="R105" s="55">
        <f t="shared" si="17"/>
        <v>0</v>
      </c>
      <c r="S105" s="34">
        <f t="shared" si="18"/>
        <v>156.14610000000002</v>
      </c>
      <c r="T105" s="29">
        <v>156</v>
      </c>
      <c r="U105" s="27"/>
      <c r="V105" s="27"/>
      <c r="W105" s="27"/>
      <c r="X105" s="27"/>
      <c r="Y105" s="27"/>
      <c r="AA105" s="35">
        <v>0</v>
      </c>
      <c r="AB105" s="35">
        <v>0</v>
      </c>
      <c r="AC105" s="35">
        <v>0</v>
      </c>
      <c r="AD105" s="35">
        <v>0</v>
      </c>
      <c r="AE105" s="36">
        <v>1</v>
      </c>
      <c r="AF105" s="64">
        <v>156.14619999999999</v>
      </c>
      <c r="AG105" s="38">
        <v>156</v>
      </c>
      <c r="AH105" s="32">
        <v>312</v>
      </c>
      <c r="AI105" s="38"/>
      <c r="AJ105" s="38"/>
      <c r="AK105" s="38"/>
      <c r="AL105" s="30"/>
    </row>
    <row r="106" spans="1:38">
      <c r="A106" s="1">
        <v>24</v>
      </c>
      <c r="B106" s="1">
        <v>22</v>
      </c>
      <c r="C106" s="1" t="s">
        <v>782</v>
      </c>
      <c r="D106" s="29" t="s">
        <v>40</v>
      </c>
      <c r="E106" s="29">
        <v>154</v>
      </c>
      <c r="F106" s="27"/>
      <c r="G106" s="27"/>
      <c r="H106" s="27"/>
      <c r="I106" s="27"/>
      <c r="J106" s="27"/>
      <c r="K106" s="32">
        <f t="shared" si="13"/>
        <v>154</v>
      </c>
      <c r="L106" s="32" t="s">
        <v>1286</v>
      </c>
      <c r="M106" s="32"/>
      <c r="N106" s="39">
        <f t="shared" si="14"/>
        <v>153.99</v>
      </c>
      <c r="O106" s="32">
        <f t="shared" si="15"/>
        <v>1</v>
      </c>
      <c r="P106" s="32">
        <f t="shared" ca="1" si="16"/>
        <v>0</v>
      </c>
      <c r="Q106" s="33" t="s">
        <v>183</v>
      </c>
      <c r="R106" s="55">
        <f t="shared" si="17"/>
        <v>0</v>
      </c>
      <c r="S106" s="34">
        <f t="shared" si="18"/>
        <v>154.14400000000001</v>
      </c>
      <c r="T106" s="29">
        <v>154</v>
      </c>
      <c r="U106" s="27"/>
      <c r="V106" s="27"/>
      <c r="W106" s="27"/>
      <c r="X106" s="27"/>
      <c r="Y106" s="27"/>
      <c r="AA106" s="35">
        <v>0</v>
      </c>
      <c r="AB106" s="35">
        <v>0</v>
      </c>
      <c r="AC106" s="35">
        <v>0</v>
      </c>
      <c r="AD106" s="35">
        <v>0</v>
      </c>
      <c r="AE106" s="36">
        <v>1</v>
      </c>
      <c r="AF106" s="64">
        <v>154.14410000000001</v>
      </c>
      <c r="AG106" s="38">
        <v>154</v>
      </c>
      <c r="AH106" s="32">
        <v>308</v>
      </c>
      <c r="AI106" s="38"/>
      <c r="AJ106" s="38"/>
      <c r="AK106" s="38"/>
      <c r="AL106" s="30"/>
    </row>
    <row r="107" spans="1:38">
      <c r="A107" s="1">
        <v>25</v>
      </c>
      <c r="B107" s="1">
        <v>23</v>
      </c>
      <c r="C107" s="1" t="s">
        <v>783</v>
      </c>
      <c r="D107" s="29" t="s">
        <v>122</v>
      </c>
      <c r="E107" s="29"/>
      <c r="F107" s="27"/>
      <c r="G107" s="27"/>
      <c r="H107" s="27">
        <v>58</v>
      </c>
      <c r="I107" s="27">
        <v>94</v>
      </c>
      <c r="J107" s="27"/>
      <c r="K107" s="32">
        <f t="shared" si="13"/>
        <v>152</v>
      </c>
      <c r="L107" s="32" t="s">
        <v>1286</v>
      </c>
      <c r="M107" s="32"/>
      <c r="N107" s="39">
        <f t="shared" si="14"/>
        <v>151.98990000000001</v>
      </c>
      <c r="O107" s="32">
        <f t="shared" si="15"/>
        <v>2</v>
      </c>
      <c r="P107" s="32">
        <f t="shared" ca="1" si="16"/>
        <v>0</v>
      </c>
      <c r="Q107" s="33" t="s">
        <v>183</v>
      </c>
      <c r="R107" s="34">
        <f t="shared" si="17"/>
        <v>0</v>
      </c>
      <c r="S107" s="34">
        <f t="shared" si="18"/>
        <v>151.99089800000002</v>
      </c>
      <c r="T107" s="29"/>
      <c r="U107" s="27"/>
      <c r="V107" s="27">
        <v>94</v>
      </c>
      <c r="W107" s="27">
        <v>58</v>
      </c>
      <c r="X107" s="27"/>
      <c r="Y107" s="27"/>
      <c r="AA107" s="35">
        <v>0</v>
      </c>
      <c r="AB107" s="35">
        <v>0</v>
      </c>
      <c r="AC107" s="35">
        <v>0</v>
      </c>
      <c r="AD107" s="35">
        <v>0</v>
      </c>
      <c r="AE107" s="36">
        <v>2</v>
      </c>
      <c r="AF107" s="64">
        <v>151.99099800000002</v>
      </c>
      <c r="AG107" s="38">
        <v>94</v>
      </c>
      <c r="AH107" s="32">
        <v>246</v>
      </c>
      <c r="AI107" s="38"/>
      <c r="AJ107" s="38"/>
      <c r="AK107" s="38"/>
      <c r="AL107" s="30"/>
    </row>
    <row r="108" spans="1:38">
      <c r="A108" s="1">
        <v>26</v>
      </c>
      <c r="B108" s="1">
        <v>24</v>
      </c>
      <c r="C108" s="1" t="s">
        <v>784</v>
      </c>
      <c r="D108" s="29" t="s">
        <v>28</v>
      </c>
      <c r="E108" s="29"/>
      <c r="F108" s="27">
        <v>147</v>
      </c>
      <c r="G108" s="27"/>
      <c r="H108" s="27"/>
      <c r="I108" s="27"/>
      <c r="J108" s="27"/>
      <c r="K108" s="32">
        <f t="shared" si="13"/>
        <v>147</v>
      </c>
      <c r="L108" s="32" t="s">
        <v>1286</v>
      </c>
      <c r="M108" s="32"/>
      <c r="N108" s="39">
        <f t="shared" si="14"/>
        <v>146.9898</v>
      </c>
      <c r="O108" s="32">
        <f t="shared" si="15"/>
        <v>1</v>
      </c>
      <c r="P108" s="32">
        <f t="shared" ca="1" si="16"/>
        <v>0</v>
      </c>
      <c r="Q108" s="33" t="s">
        <v>183</v>
      </c>
      <c r="R108" s="34">
        <f t="shared" si="17"/>
        <v>0</v>
      </c>
      <c r="S108" s="34">
        <f t="shared" si="18"/>
        <v>147.00450000000001</v>
      </c>
      <c r="T108" s="29"/>
      <c r="U108" s="27">
        <v>147</v>
      </c>
      <c r="V108" s="27"/>
      <c r="W108" s="27"/>
      <c r="X108" s="27"/>
      <c r="Y108" s="27"/>
      <c r="AA108" s="35">
        <v>0</v>
      </c>
      <c r="AB108" s="35">
        <v>0</v>
      </c>
      <c r="AC108" s="35">
        <v>0</v>
      </c>
      <c r="AD108" s="35">
        <v>0</v>
      </c>
      <c r="AE108" s="36">
        <v>1</v>
      </c>
      <c r="AF108" s="64">
        <v>147.00460000000001</v>
      </c>
      <c r="AG108" s="38">
        <v>147</v>
      </c>
      <c r="AH108" s="32">
        <v>294</v>
      </c>
      <c r="AI108" s="38"/>
      <c r="AJ108" s="38"/>
      <c r="AK108" s="38"/>
      <c r="AL108" s="30"/>
    </row>
    <row r="109" spans="1:38">
      <c r="A109" s="1">
        <v>27</v>
      </c>
      <c r="B109" s="1">
        <v>25</v>
      </c>
      <c r="C109" s="1" t="s">
        <v>785</v>
      </c>
      <c r="D109" s="29" t="s">
        <v>107</v>
      </c>
      <c r="E109" s="29"/>
      <c r="F109" s="27"/>
      <c r="G109" s="27"/>
      <c r="H109" s="27">
        <v>139</v>
      </c>
      <c r="I109" s="27"/>
      <c r="J109" s="27"/>
      <c r="K109" s="32">
        <f t="shared" si="13"/>
        <v>139</v>
      </c>
      <c r="L109" s="32" t="s">
        <v>1286</v>
      </c>
      <c r="M109" s="32"/>
      <c r="N109" s="39">
        <f t="shared" si="14"/>
        <v>138.9897</v>
      </c>
      <c r="O109" s="32">
        <f t="shared" si="15"/>
        <v>1</v>
      </c>
      <c r="P109" s="32">
        <f t="shared" ca="1" si="16"/>
        <v>0</v>
      </c>
      <c r="Q109" s="33" t="s">
        <v>183</v>
      </c>
      <c r="R109" s="34">
        <f t="shared" si="17"/>
        <v>0</v>
      </c>
      <c r="S109" s="34">
        <f t="shared" si="18"/>
        <v>138.99108999999999</v>
      </c>
      <c r="T109" s="29"/>
      <c r="U109" s="27"/>
      <c r="V109" s="27">
        <v>139</v>
      </c>
      <c r="W109" s="27"/>
      <c r="X109" s="27"/>
      <c r="Y109" s="27"/>
      <c r="AA109" s="35">
        <v>0</v>
      </c>
      <c r="AB109" s="35">
        <v>0</v>
      </c>
      <c r="AC109" s="35">
        <v>0</v>
      </c>
      <c r="AD109" s="35">
        <v>0</v>
      </c>
      <c r="AE109" s="36">
        <v>1</v>
      </c>
      <c r="AF109" s="64">
        <v>138.99118999999999</v>
      </c>
      <c r="AG109" s="38">
        <v>139</v>
      </c>
      <c r="AH109" s="32">
        <v>278</v>
      </c>
      <c r="AI109" s="38"/>
      <c r="AJ109" s="38"/>
      <c r="AK109" s="38"/>
      <c r="AL109" s="30"/>
    </row>
    <row r="110" spans="1:38">
      <c r="A110" s="1">
        <v>28</v>
      </c>
      <c r="B110" s="1">
        <v>26</v>
      </c>
      <c r="C110" s="1" t="s">
        <v>786</v>
      </c>
      <c r="D110" s="29" t="s">
        <v>122</v>
      </c>
      <c r="E110" s="29">
        <v>136</v>
      </c>
      <c r="F110" s="27"/>
      <c r="G110" s="27"/>
      <c r="H110" s="27"/>
      <c r="I110" s="27"/>
      <c r="J110" s="27"/>
      <c r="K110" s="32">
        <f t="shared" si="13"/>
        <v>136</v>
      </c>
      <c r="L110" s="32" t="s">
        <v>1286</v>
      </c>
      <c r="M110" s="32"/>
      <c r="N110" s="39">
        <f t="shared" si="14"/>
        <v>135.9896</v>
      </c>
      <c r="O110" s="32">
        <f t="shared" si="15"/>
        <v>1</v>
      </c>
      <c r="P110" s="32">
        <f t="shared" ca="1" si="16"/>
        <v>0</v>
      </c>
      <c r="Q110" s="33" t="s">
        <v>183</v>
      </c>
      <c r="R110" s="55">
        <f t="shared" si="17"/>
        <v>0</v>
      </c>
      <c r="S110" s="34">
        <f t="shared" si="18"/>
        <v>136.12559999999999</v>
      </c>
      <c r="T110" s="29">
        <v>136</v>
      </c>
      <c r="U110" s="27"/>
      <c r="V110" s="27"/>
      <c r="W110" s="27"/>
      <c r="X110" s="27"/>
      <c r="Y110" s="27"/>
      <c r="AA110" s="35">
        <v>0</v>
      </c>
      <c r="AB110" s="35">
        <v>0</v>
      </c>
      <c r="AC110" s="35">
        <v>0</v>
      </c>
      <c r="AD110" s="35">
        <v>0</v>
      </c>
      <c r="AE110" s="36">
        <v>1</v>
      </c>
      <c r="AF110" s="64">
        <v>136.12569999999999</v>
      </c>
      <c r="AG110" s="38">
        <v>136</v>
      </c>
      <c r="AH110" s="32">
        <v>272</v>
      </c>
      <c r="AI110" s="38"/>
      <c r="AJ110" s="38"/>
      <c r="AK110" s="38"/>
      <c r="AL110" s="30"/>
    </row>
    <row r="111" spans="1:38">
      <c r="A111" s="1">
        <v>29</v>
      </c>
      <c r="B111" s="1">
        <v>27</v>
      </c>
      <c r="C111" s="1" t="s">
        <v>787</v>
      </c>
      <c r="D111" s="29" t="s">
        <v>40</v>
      </c>
      <c r="E111" s="29">
        <v>111</v>
      </c>
      <c r="F111" s="27"/>
      <c r="G111" s="27"/>
      <c r="H111" s="27"/>
      <c r="I111" s="27"/>
      <c r="J111" s="27"/>
      <c r="K111" s="32">
        <f t="shared" si="13"/>
        <v>111</v>
      </c>
      <c r="L111" s="32" t="s">
        <v>1286</v>
      </c>
      <c r="M111" s="32"/>
      <c r="N111" s="39">
        <f t="shared" si="14"/>
        <v>110.98950000000001</v>
      </c>
      <c r="O111" s="32">
        <f t="shared" si="15"/>
        <v>1</v>
      </c>
      <c r="P111" s="32">
        <f t="shared" ca="1" si="16"/>
        <v>0</v>
      </c>
      <c r="Q111" s="33" t="s">
        <v>183</v>
      </c>
      <c r="R111" s="55">
        <f t="shared" si="17"/>
        <v>0</v>
      </c>
      <c r="S111" s="34">
        <f t="shared" si="18"/>
        <v>111.10050000000001</v>
      </c>
      <c r="T111" s="29">
        <v>111</v>
      </c>
      <c r="U111" s="27"/>
      <c r="V111" s="27"/>
      <c r="W111" s="27"/>
      <c r="X111" s="27"/>
      <c r="Y111" s="27"/>
      <c r="AA111" s="35">
        <v>0</v>
      </c>
      <c r="AB111" s="35">
        <v>0</v>
      </c>
      <c r="AC111" s="35">
        <v>0</v>
      </c>
      <c r="AD111" s="35">
        <v>0</v>
      </c>
      <c r="AE111" s="36">
        <v>1</v>
      </c>
      <c r="AF111" s="64">
        <v>111.1006</v>
      </c>
      <c r="AG111" s="38">
        <v>111</v>
      </c>
      <c r="AH111" s="32">
        <v>222</v>
      </c>
      <c r="AI111" s="38"/>
      <c r="AJ111" s="38"/>
      <c r="AK111" s="38"/>
      <c r="AL111" s="30"/>
    </row>
    <row r="112" spans="1:38">
      <c r="A112" s="1">
        <v>30</v>
      </c>
      <c r="B112" s="1">
        <v>28</v>
      </c>
      <c r="C112" s="1" t="s">
        <v>788</v>
      </c>
      <c r="D112" s="29" t="s">
        <v>47</v>
      </c>
      <c r="E112" s="29"/>
      <c r="F112" s="27"/>
      <c r="G112" s="27">
        <v>77</v>
      </c>
      <c r="H112" s="27"/>
      <c r="I112" s="27"/>
      <c r="J112" s="27"/>
      <c r="K112" s="32">
        <f t="shared" si="13"/>
        <v>77</v>
      </c>
      <c r="L112" s="32" t="s">
        <v>1286</v>
      </c>
      <c r="M112" s="32"/>
      <c r="N112" s="39">
        <f t="shared" si="14"/>
        <v>76.989400000000003</v>
      </c>
      <c r="O112" s="32">
        <f t="shared" si="15"/>
        <v>1</v>
      </c>
      <c r="P112" s="32">
        <f t="shared" ca="1" si="16"/>
        <v>0</v>
      </c>
      <c r="Q112" s="33" t="s">
        <v>183</v>
      </c>
      <c r="R112" s="34">
        <f t="shared" si="17"/>
        <v>0</v>
      </c>
      <c r="S112" s="34">
        <f t="shared" si="18"/>
        <v>76.990170000000006</v>
      </c>
      <c r="T112" s="29"/>
      <c r="U112" s="27"/>
      <c r="V112" s="27">
        <v>77</v>
      </c>
      <c r="W112" s="27"/>
      <c r="X112" s="27"/>
      <c r="Y112" s="27"/>
      <c r="AA112" s="35">
        <v>0</v>
      </c>
      <c r="AB112" s="35">
        <v>0</v>
      </c>
      <c r="AC112" s="35">
        <v>0</v>
      </c>
      <c r="AD112" s="35">
        <v>0</v>
      </c>
      <c r="AE112" s="36">
        <v>1</v>
      </c>
      <c r="AF112" s="64">
        <v>76.99027000000001</v>
      </c>
      <c r="AG112" s="38">
        <v>77</v>
      </c>
      <c r="AH112" s="32">
        <v>154</v>
      </c>
      <c r="AI112" s="38"/>
      <c r="AJ112" s="38"/>
      <c r="AK112" s="38"/>
      <c r="AL112" s="30"/>
    </row>
    <row r="113" spans="1:38">
      <c r="A113" s="1">
        <v>31</v>
      </c>
      <c r="B113" s="1">
        <v>29</v>
      </c>
      <c r="C113" s="1" t="s">
        <v>789</v>
      </c>
      <c r="D113" s="29" t="s">
        <v>240</v>
      </c>
      <c r="E113" s="29">
        <v>63</v>
      </c>
      <c r="F113" s="27"/>
      <c r="G113" s="27"/>
      <c r="H113" s="27"/>
      <c r="I113" s="27"/>
      <c r="J113" s="27"/>
      <c r="K113" s="32">
        <f t="shared" si="13"/>
        <v>63</v>
      </c>
      <c r="L113" s="32" t="s">
        <v>1286</v>
      </c>
      <c r="M113" s="32"/>
      <c r="N113" s="39">
        <f t="shared" si="14"/>
        <v>62.9893</v>
      </c>
      <c r="O113" s="32">
        <f t="shared" si="15"/>
        <v>1</v>
      </c>
      <c r="P113" s="32">
        <f t="shared" ca="1" si="16"/>
        <v>0</v>
      </c>
      <c r="Q113" s="33" t="s">
        <v>183</v>
      </c>
      <c r="R113" s="55">
        <f t="shared" si="17"/>
        <v>0</v>
      </c>
      <c r="S113" s="34">
        <f t="shared" si="18"/>
        <v>63.052300000000002</v>
      </c>
      <c r="T113" s="29">
        <v>63</v>
      </c>
      <c r="U113" s="27"/>
      <c r="V113" s="27"/>
      <c r="W113" s="27"/>
      <c r="X113" s="27"/>
      <c r="Y113" s="27"/>
      <c r="AA113" s="35">
        <v>0</v>
      </c>
      <c r="AB113" s="35">
        <v>0</v>
      </c>
      <c r="AC113" s="35">
        <v>0</v>
      </c>
      <c r="AD113" s="35">
        <v>0</v>
      </c>
      <c r="AE113" s="36">
        <v>1</v>
      </c>
      <c r="AF113" s="64">
        <v>63.052400000000006</v>
      </c>
      <c r="AG113" s="38">
        <v>63</v>
      </c>
      <c r="AH113" s="32">
        <v>126</v>
      </c>
      <c r="AI113" s="38"/>
      <c r="AJ113" s="38"/>
      <c r="AK113" s="38"/>
      <c r="AL113" s="30"/>
    </row>
    <row r="114" spans="1:38">
      <c r="A114" s="1">
        <v>32</v>
      </c>
      <c r="B114" s="1">
        <v>30</v>
      </c>
      <c r="C114" s="1" t="s">
        <v>790</v>
      </c>
      <c r="D114" s="29" t="s">
        <v>122</v>
      </c>
      <c r="E114" s="29">
        <v>55</v>
      </c>
      <c r="F114" s="27"/>
      <c r="G114" s="27"/>
      <c r="H114" s="27"/>
      <c r="I114" s="27"/>
      <c r="J114" s="27"/>
      <c r="K114" s="32">
        <f t="shared" si="13"/>
        <v>55</v>
      </c>
      <c r="L114" s="32" t="s">
        <v>1286</v>
      </c>
      <c r="M114" s="32"/>
      <c r="N114" s="39">
        <f t="shared" si="14"/>
        <v>54.989199999999997</v>
      </c>
      <c r="O114" s="32">
        <f t="shared" si="15"/>
        <v>1</v>
      </c>
      <c r="P114" s="32">
        <f t="shared" ca="1" si="16"/>
        <v>0</v>
      </c>
      <c r="Q114" s="33" t="s">
        <v>183</v>
      </c>
      <c r="R114" s="55">
        <f t="shared" si="17"/>
        <v>0</v>
      </c>
      <c r="S114" s="34">
        <f t="shared" si="18"/>
        <v>55.044199999999996</v>
      </c>
      <c r="T114" s="29">
        <v>55</v>
      </c>
      <c r="U114" s="27"/>
      <c r="V114" s="27"/>
      <c r="W114" s="27"/>
      <c r="X114" s="27"/>
      <c r="Y114" s="27"/>
      <c r="AA114" s="35">
        <v>0</v>
      </c>
      <c r="AB114" s="35">
        <v>0</v>
      </c>
      <c r="AC114" s="35">
        <v>0</v>
      </c>
      <c r="AD114" s="35">
        <v>0</v>
      </c>
      <c r="AE114" s="36">
        <v>1</v>
      </c>
      <c r="AF114" s="64">
        <v>55.0443</v>
      </c>
      <c r="AG114" s="38">
        <v>55</v>
      </c>
      <c r="AH114" s="32">
        <v>110</v>
      </c>
      <c r="AI114" s="38"/>
      <c r="AJ114" s="38"/>
      <c r="AK114" s="38"/>
      <c r="AL114" s="30"/>
    </row>
    <row r="115" spans="1:38">
      <c r="A115" s="1">
        <v>33</v>
      </c>
      <c r="B115" s="1">
        <v>31</v>
      </c>
      <c r="C115" s="1" t="s">
        <v>791</v>
      </c>
      <c r="D115" s="29" t="s">
        <v>240</v>
      </c>
      <c r="E115" s="29">
        <v>41</v>
      </c>
      <c r="F115" s="27"/>
      <c r="G115" s="27"/>
      <c r="H115" s="27"/>
      <c r="I115" s="27"/>
      <c r="J115" s="27"/>
      <c r="K115" s="32">
        <f t="shared" si="13"/>
        <v>41</v>
      </c>
      <c r="L115" s="32" t="s">
        <v>1286</v>
      </c>
      <c r="M115" s="32"/>
      <c r="N115" s="39">
        <f t="shared" si="14"/>
        <v>40.989100000000001</v>
      </c>
      <c r="O115" s="32">
        <f t="shared" si="15"/>
        <v>1</v>
      </c>
      <c r="P115" s="32">
        <f t="shared" ca="1" si="16"/>
        <v>0</v>
      </c>
      <c r="Q115" s="33" t="s">
        <v>183</v>
      </c>
      <c r="R115" s="55">
        <f t="shared" si="17"/>
        <v>0</v>
      </c>
      <c r="S115" s="34">
        <f t="shared" si="18"/>
        <v>41.030099999999997</v>
      </c>
      <c r="T115" s="29">
        <v>41</v>
      </c>
      <c r="U115" s="27"/>
      <c r="V115" s="27"/>
      <c r="W115" s="27"/>
      <c r="X115" s="27"/>
      <c r="Y115" s="27"/>
      <c r="AA115" s="35">
        <v>0</v>
      </c>
      <c r="AB115" s="35">
        <v>0</v>
      </c>
      <c r="AC115" s="35">
        <v>0</v>
      </c>
      <c r="AD115" s="35">
        <v>0</v>
      </c>
      <c r="AE115" s="36">
        <v>1</v>
      </c>
      <c r="AF115" s="64">
        <v>41.030199999999994</v>
      </c>
      <c r="AG115" s="38">
        <v>41</v>
      </c>
      <c r="AH115" s="32">
        <v>82</v>
      </c>
      <c r="AI115" s="38"/>
      <c r="AJ115" s="38"/>
      <c r="AK115" s="38"/>
      <c r="AL115" s="30"/>
    </row>
    <row r="116" spans="1:38">
      <c r="A116" s="1">
        <v>34</v>
      </c>
      <c r="B116" s="1">
        <v>32</v>
      </c>
      <c r="C116" s="1" t="s">
        <v>792</v>
      </c>
      <c r="D116" s="29" t="s">
        <v>240</v>
      </c>
      <c r="E116" s="29">
        <v>36</v>
      </c>
      <c r="F116" s="27"/>
      <c r="G116" s="27"/>
      <c r="H116" s="27"/>
      <c r="I116" s="27"/>
      <c r="J116" s="27"/>
      <c r="K116" s="32">
        <f t="shared" si="13"/>
        <v>36</v>
      </c>
      <c r="L116" s="32" t="s">
        <v>1286</v>
      </c>
      <c r="M116" s="32"/>
      <c r="N116" s="39">
        <f t="shared" si="14"/>
        <v>35.988999999999997</v>
      </c>
      <c r="O116" s="32">
        <f t="shared" si="15"/>
        <v>1</v>
      </c>
      <c r="P116" s="32">
        <f t="shared" ca="1" si="16"/>
        <v>0</v>
      </c>
      <c r="Q116" s="33" t="s">
        <v>183</v>
      </c>
      <c r="R116" s="55">
        <f t="shared" si="17"/>
        <v>0</v>
      </c>
      <c r="S116" s="34">
        <f t="shared" si="18"/>
        <v>36.024999999999999</v>
      </c>
      <c r="T116" s="29">
        <v>36</v>
      </c>
      <c r="U116" s="27"/>
      <c r="V116" s="27"/>
      <c r="W116" s="27"/>
      <c r="X116" s="27"/>
      <c r="Y116" s="27"/>
      <c r="AA116" s="35">
        <v>0</v>
      </c>
      <c r="AB116" s="35">
        <v>0</v>
      </c>
      <c r="AC116" s="35">
        <v>0</v>
      </c>
      <c r="AD116" s="35">
        <v>0</v>
      </c>
      <c r="AE116" s="36">
        <v>1</v>
      </c>
      <c r="AF116" s="64">
        <v>36.025100000000002</v>
      </c>
      <c r="AG116" s="38">
        <v>36</v>
      </c>
      <c r="AH116" s="32">
        <v>72</v>
      </c>
      <c r="AI116" s="38"/>
      <c r="AJ116" s="38"/>
      <c r="AK116" s="38"/>
      <c r="AL116" s="30"/>
    </row>
    <row r="117" spans="1:38">
      <c r="A117" s="1">
        <v>35</v>
      </c>
      <c r="B117" s="1">
        <v>33</v>
      </c>
      <c r="C117" s="1" t="s">
        <v>793</v>
      </c>
      <c r="D117" s="29" t="s">
        <v>146</v>
      </c>
      <c r="E117" s="29">
        <v>35</v>
      </c>
      <c r="F117" s="27"/>
      <c r="G117" s="27"/>
      <c r="H117" s="27"/>
      <c r="I117" s="27"/>
      <c r="J117" s="27"/>
      <c r="K117" s="32">
        <f t="shared" si="13"/>
        <v>35</v>
      </c>
      <c r="L117" s="32" t="s">
        <v>1286</v>
      </c>
      <c r="M117" s="32"/>
      <c r="N117" s="39">
        <f t="shared" si="14"/>
        <v>34.988900000000001</v>
      </c>
      <c r="O117" s="32">
        <f t="shared" si="15"/>
        <v>1</v>
      </c>
      <c r="P117" s="32">
        <f t="shared" ca="1" si="16"/>
        <v>0</v>
      </c>
      <c r="Q117" s="33" t="s">
        <v>183</v>
      </c>
      <c r="R117" s="55">
        <f t="shared" si="17"/>
        <v>0</v>
      </c>
      <c r="S117" s="34">
        <f t="shared" si="18"/>
        <v>35.023899999999998</v>
      </c>
      <c r="T117" s="29">
        <v>35</v>
      </c>
      <c r="U117" s="27"/>
      <c r="V117" s="27"/>
      <c r="W117" s="27"/>
      <c r="X117" s="27"/>
      <c r="Y117" s="27"/>
      <c r="AA117" s="35">
        <v>0</v>
      </c>
      <c r="AB117" s="35">
        <v>0</v>
      </c>
      <c r="AC117" s="35">
        <v>0</v>
      </c>
      <c r="AD117" s="35">
        <v>0</v>
      </c>
      <c r="AE117" s="36">
        <v>1</v>
      </c>
      <c r="AF117" s="64">
        <v>35.023999999999994</v>
      </c>
      <c r="AG117" s="38">
        <v>35</v>
      </c>
      <c r="AH117" s="32">
        <v>70</v>
      </c>
      <c r="AI117" s="38"/>
      <c r="AJ117" s="38"/>
      <c r="AK117" s="38"/>
      <c r="AL117" s="30"/>
    </row>
    <row r="118" spans="1:38" ht="5.0999999999999996" customHeight="1">
      <c r="A118" s="27"/>
      <c r="B118" s="27"/>
      <c r="D118" s="50"/>
      <c r="E118" s="50"/>
      <c r="F118" s="50"/>
      <c r="G118" s="50"/>
      <c r="H118" s="50"/>
      <c r="I118" s="50"/>
      <c r="J118" s="50"/>
      <c r="K118" s="32"/>
      <c r="L118" s="27"/>
      <c r="M118" s="27"/>
      <c r="N118" s="39"/>
      <c r="O118" s="27"/>
      <c r="P118" s="27"/>
      <c r="R118" s="59"/>
      <c r="S118" s="34"/>
      <c r="T118" s="27"/>
      <c r="U118" s="27"/>
      <c r="V118" s="27"/>
      <c r="W118" s="27"/>
      <c r="X118" s="27"/>
      <c r="Y118" s="27"/>
      <c r="AE118" s="60"/>
      <c r="AF118" s="60"/>
      <c r="AH118" s="26"/>
      <c r="AI118" s="38"/>
      <c r="AJ118" s="38"/>
      <c r="AK118" s="38"/>
      <c r="AL118" s="30"/>
    </row>
    <row r="119" spans="1:38">
      <c r="D119" s="27"/>
      <c r="E119" s="27"/>
      <c r="F119" s="27"/>
      <c r="G119" s="27"/>
      <c r="H119" s="27"/>
      <c r="I119" s="27"/>
      <c r="J119" s="27"/>
      <c r="K119" s="32"/>
      <c r="L119" s="27"/>
      <c r="M119" s="27"/>
      <c r="N119" s="39"/>
      <c r="O119" s="27"/>
      <c r="P119" s="27"/>
      <c r="R119" s="56"/>
      <c r="S119" s="34"/>
      <c r="T119" s="50"/>
      <c r="U119" s="50"/>
      <c r="V119" s="50"/>
      <c r="W119" s="50"/>
      <c r="X119" s="50"/>
      <c r="Y119" s="50"/>
      <c r="AE119" s="60"/>
      <c r="AF119" s="60"/>
      <c r="AH119" s="26"/>
      <c r="AI119" s="38"/>
      <c r="AJ119" s="38"/>
      <c r="AK119" s="38"/>
      <c r="AL119" s="30"/>
    </row>
    <row r="120" spans="1:38">
      <c r="C120" s="26" t="s">
        <v>158</v>
      </c>
      <c r="D120" s="27"/>
      <c r="E120" s="27"/>
      <c r="F120" s="27"/>
      <c r="G120" s="27"/>
      <c r="H120" s="27"/>
      <c r="I120" s="27"/>
      <c r="J120" s="27"/>
      <c r="K120" s="32"/>
      <c r="L120" s="27"/>
      <c r="M120" s="27"/>
      <c r="N120" s="39"/>
      <c r="O120" s="27"/>
      <c r="P120" s="27"/>
      <c r="Q120" s="50" t="str">
        <f>C120</f>
        <v>F45</v>
      </c>
      <c r="R120" s="56"/>
      <c r="S120" s="34"/>
      <c r="T120" s="27"/>
      <c r="U120" s="50"/>
      <c r="V120" s="50"/>
      <c r="W120" s="50"/>
      <c r="X120" s="50"/>
      <c r="Y120" s="50"/>
      <c r="AE120" s="60"/>
      <c r="AF120" s="60"/>
      <c r="AH120" s="26"/>
      <c r="AI120" s="38">
        <v>782</v>
      </c>
      <c r="AJ120" s="38">
        <v>726</v>
      </c>
      <c r="AK120" s="38">
        <v>722</v>
      </c>
      <c r="AL120" s="30"/>
    </row>
    <row r="121" spans="1:38">
      <c r="A121" s="1">
        <v>1</v>
      </c>
      <c r="B121" s="1">
        <v>1</v>
      </c>
      <c r="C121" s="1" t="s">
        <v>794</v>
      </c>
      <c r="D121" s="29" t="s">
        <v>43</v>
      </c>
      <c r="E121" s="29">
        <v>197</v>
      </c>
      <c r="F121" s="27">
        <v>197</v>
      </c>
      <c r="G121" s="27">
        <v>194</v>
      </c>
      <c r="H121" s="27">
        <v>191</v>
      </c>
      <c r="I121" s="27">
        <v>194</v>
      </c>
      <c r="J121" s="27"/>
      <c r="K121" s="32">
        <f t="shared" ref="K121:K171" si="19"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782</v>
      </c>
      <c r="L121" s="32" t="s">
        <v>1286</v>
      </c>
      <c r="M121" s="32" t="s">
        <v>795</v>
      </c>
      <c r="N121" s="39">
        <f t="shared" ref="N121:N171" si="20">K121-(ROW(K121)-ROW(K$6))/10000</f>
        <v>781.98850000000004</v>
      </c>
      <c r="O121" s="32">
        <f t="shared" ref="O121:O171" si="21">COUNT(E121:J121)</f>
        <v>5</v>
      </c>
      <c r="P121" s="32">
        <f t="shared" ref="P121:P171" ca="1" si="22">IF(AND(O121=1,OFFSET(D121,0,P$3)&gt;0),"Y",0)</f>
        <v>0</v>
      </c>
      <c r="Q121" s="33" t="s">
        <v>158</v>
      </c>
      <c r="R121" s="55">
        <f t="shared" ref="R121:R171" si="23">1-(Q121=Q120)</f>
        <v>0</v>
      </c>
      <c r="S121" s="34">
        <f t="shared" ref="S121:S171" si="24">N121+T121/1000+U121/10000+V121/100000+W121/1000000+X121/10000000+Y121/100000000</f>
        <v>782.20735309999998</v>
      </c>
      <c r="T121" s="29">
        <v>197</v>
      </c>
      <c r="U121" s="27">
        <v>197</v>
      </c>
      <c r="V121" s="27">
        <v>194</v>
      </c>
      <c r="W121" s="27">
        <v>194</v>
      </c>
      <c r="X121" s="27">
        <v>191</v>
      </c>
      <c r="Y121" s="27"/>
      <c r="AA121" s="35">
        <v>0</v>
      </c>
      <c r="AB121" s="35">
        <v>0</v>
      </c>
      <c r="AC121" s="35">
        <v>0</v>
      </c>
      <c r="AD121" s="35">
        <v>0</v>
      </c>
      <c r="AE121" s="36">
        <v>5</v>
      </c>
      <c r="AF121" s="64">
        <v>782.20745309999995</v>
      </c>
      <c r="AG121" s="38">
        <v>197</v>
      </c>
      <c r="AH121" s="32">
        <v>785</v>
      </c>
      <c r="AI121" s="38" t="s">
        <v>795</v>
      </c>
      <c r="AJ121" s="38"/>
      <c r="AK121" s="38"/>
      <c r="AL121" s="30"/>
    </row>
    <row r="122" spans="1:38">
      <c r="A122" s="1">
        <v>2</v>
      </c>
      <c r="B122" s="1">
        <v>2</v>
      </c>
      <c r="C122" s="1" t="s">
        <v>157</v>
      </c>
      <c r="D122" s="29" t="s">
        <v>74</v>
      </c>
      <c r="E122" s="29"/>
      <c r="F122" s="27">
        <v>177</v>
      </c>
      <c r="G122" s="27">
        <v>182</v>
      </c>
      <c r="H122" s="27">
        <v>183</v>
      </c>
      <c r="I122" s="27">
        <v>184</v>
      </c>
      <c r="J122" s="27">
        <v>186</v>
      </c>
      <c r="K122" s="32">
        <f t="shared" si="19"/>
        <v>735</v>
      </c>
      <c r="L122" s="32" t="s">
        <v>1286</v>
      </c>
      <c r="M122" s="32" t="s">
        <v>796</v>
      </c>
      <c r="N122" s="39">
        <f t="shared" si="20"/>
        <v>734.98839999999996</v>
      </c>
      <c r="O122" s="32">
        <f t="shared" si="21"/>
        <v>5</v>
      </c>
      <c r="P122" s="32">
        <f t="shared" ca="1" si="22"/>
        <v>0</v>
      </c>
      <c r="Q122" s="33" t="s">
        <v>158</v>
      </c>
      <c r="R122" s="34">
        <f t="shared" si="23"/>
        <v>0</v>
      </c>
      <c r="S122" s="34">
        <f t="shared" si="24"/>
        <v>735.00816411999983</v>
      </c>
      <c r="T122" s="29"/>
      <c r="U122" s="27">
        <v>177</v>
      </c>
      <c r="V122" s="27">
        <v>186</v>
      </c>
      <c r="W122" s="27">
        <v>184</v>
      </c>
      <c r="X122" s="27">
        <v>183</v>
      </c>
      <c r="Y122" s="27">
        <v>182</v>
      </c>
      <c r="AA122" s="35">
        <v>0</v>
      </c>
      <c r="AB122" s="35">
        <v>0</v>
      </c>
      <c r="AC122" s="35">
        <v>0</v>
      </c>
      <c r="AD122" s="35">
        <v>0</v>
      </c>
      <c r="AE122" s="36">
        <v>4</v>
      </c>
      <c r="AF122" s="64">
        <v>726.00824120000004</v>
      </c>
      <c r="AG122" s="38">
        <v>184</v>
      </c>
      <c r="AH122" s="32">
        <v>733</v>
      </c>
      <c r="AI122" s="38"/>
      <c r="AJ122" s="38" t="s">
        <v>796</v>
      </c>
      <c r="AK122" s="38" t="s">
        <v>797</v>
      </c>
      <c r="AL122" s="30"/>
    </row>
    <row r="123" spans="1:38">
      <c r="A123" s="1">
        <v>3</v>
      </c>
      <c r="B123" s="1">
        <v>3</v>
      </c>
      <c r="C123" s="1" t="s">
        <v>163</v>
      </c>
      <c r="D123" s="29" t="s">
        <v>107</v>
      </c>
      <c r="E123" s="29">
        <v>170</v>
      </c>
      <c r="F123" s="27">
        <v>179</v>
      </c>
      <c r="G123" s="27">
        <v>179</v>
      </c>
      <c r="H123" s="27">
        <v>181</v>
      </c>
      <c r="I123" s="27">
        <v>183</v>
      </c>
      <c r="J123" s="27">
        <v>185</v>
      </c>
      <c r="K123" s="32">
        <f t="shared" si="19"/>
        <v>728</v>
      </c>
      <c r="L123" s="32" t="s">
        <v>1286</v>
      </c>
      <c r="M123" s="32" t="s">
        <v>797</v>
      </c>
      <c r="N123" s="39">
        <f t="shared" si="20"/>
        <v>727.98829999999998</v>
      </c>
      <c r="O123" s="32">
        <f t="shared" si="21"/>
        <v>6</v>
      </c>
      <c r="P123" s="32">
        <f t="shared" ca="1" si="22"/>
        <v>0</v>
      </c>
      <c r="Q123" s="33" t="s">
        <v>158</v>
      </c>
      <c r="R123" s="55">
        <f t="shared" si="23"/>
        <v>0</v>
      </c>
      <c r="S123" s="34">
        <f t="shared" si="24"/>
        <v>728.17825289000007</v>
      </c>
      <c r="T123" s="29">
        <v>170</v>
      </c>
      <c r="U123" s="27">
        <v>179</v>
      </c>
      <c r="V123" s="27">
        <v>185</v>
      </c>
      <c r="W123" s="27">
        <v>183</v>
      </c>
      <c r="X123" s="27">
        <v>181</v>
      </c>
      <c r="Y123" s="27">
        <v>179</v>
      </c>
      <c r="AA123" s="35">
        <v>0</v>
      </c>
      <c r="AB123" s="35">
        <v>0</v>
      </c>
      <c r="AC123" s="35">
        <v>0</v>
      </c>
      <c r="AD123" s="35">
        <v>0</v>
      </c>
      <c r="AE123" s="36">
        <v>5</v>
      </c>
      <c r="AF123" s="64">
        <v>722.1783289</v>
      </c>
      <c r="AG123" s="38">
        <v>183</v>
      </c>
      <c r="AH123" s="32">
        <v>726</v>
      </c>
      <c r="AI123" s="38"/>
      <c r="AJ123" s="38" t="s">
        <v>796</v>
      </c>
      <c r="AK123" s="38" t="s">
        <v>797</v>
      </c>
      <c r="AL123" s="30"/>
    </row>
    <row r="124" spans="1:38">
      <c r="A124" s="1">
        <v>4</v>
      </c>
      <c r="B124" s="1">
        <v>4</v>
      </c>
      <c r="C124" s="1" t="s">
        <v>798</v>
      </c>
      <c r="D124" s="29" t="s">
        <v>81</v>
      </c>
      <c r="E124" s="29">
        <v>171</v>
      </c>
      <c r="F124" s="27">
        <v>182</v>
      </c>
      <c r="G124" s="27">
        <v>178</v>
      </c>
      <c r="H124" s="27">
        <v>177</v>
      </c>
      <c r="I124" s="27">
        <v>182</v>
      </c>
      <c r="J124" s="27"/>
      <c r="K124" s="32">
        <f t="shared" si="19"/>
        <v>719</v>
      </c>
      <c r="L124" s="32" t="s">
        <v>1286</v>
      </c>
      <c r="M124" s="32"/>
      <c r="N124" s="39">
        <f t="shared" si="20"/>
        <v>718.98820000000001</v>
      </c>
      <c r="O124" s="32">
        <f t="shared" si="21"/>
        <v>5</v>
      </c>
      <c r="P124" s="32">
        <f t="shared" ca="1" si="22"/>
        <v>0</v>
      </c>
      <c r="Q124" s="33" t="s">
        <v>158</v>
      </c>
      <c r="R124" s="55">
        <f t="shared" si="23"/>
        <v>0</v>
      </c>
      <c r="S124" s="34">
        <f t="shared" si="24"/>
        <v>719.17941569999994</v>
      </c>
      <c r="T124" s="29">
        <v>171</v>
      </c>
      <c r="U124" s="27">
        <v>182</v>
      </c>
      <c r="V124" s="27">
        <v>182</v>
      </c>
      <c r="W124" s="27">
        <v>178</v>
      </c>
      <c r="X124" s="27">
        <v>177</v>
      </c>
      <c r="Y124" s="27"/>
      <c r="AA124" s="35">
        <v>0</v>
      </c>
      <c r="AB124" s="35">
        <v>0</v>
      </c>
      <c r="AC124" s="35">
        <v>0</v>
      </c>
      <c r="AD124" s="35">
        <v>0</v>
      </c>
      <c r="AE124" s="36">
        <v>5</v>
      </c>
      <c r="AF124" s="64">
        <v>719.17951569999991</v>
      </c>
      <c r="AG124" s="38">
        <v>182</v>
      </c>
      <c r="AH124" s="32">
        <v>724</v>
      </c>
      <c r="AI124" s="38"/>
      <c r="AJ124" s="38"/>
      <c r="AK124" s="38" t="s">
        <v>797</v>
      </c>
      <c r="AL124" s="30"/>
    </row>
    <row r="125" spans="1:38">
      <c r="A125" s="1">
        <v>5</v>
      </c>
      <c r="B125" s="1">
        <v>5</v>
      </c>
      <c r="C125" s="1" t="s">
        <v>799</v>
      </c>
      <c r="D125" s="29" t="s">
        <v>19</v>
      </c>
      <c r="E125" s="29">
        <v>161</v>
      </c>
      <c r="F125" s="27">
        <v>165</v>
      </c>
      <c r="G125" s="27">
        <v>163</v>
      </c>
      <c r="H125" s="27">
        <v>168</v>
      </c>
      <c r="I125" s="27">
        <v>170</v>
      </c>
      <c r="J125" s="27"/>
      <c r="K125" s="32">
        <f t="shared" si="19"/>
        <v>666</v>
      </c>
      <c r="L125" s="32" t="s">
        <v>1286</v>
      </c>
      <c r="M125" s="32"/>
      <c r="N125" s="39">
        <f t="shared" si="20"/>
        <v>665.98810000000003</v>
      </c>
      <c r="O125" s="32">
        <f t="shared" si="21"/>
        <v>5</v>
      </c>
      <c r="P125" s="32">
        <f t="shared" ca="1" si="22"/>
        <v>0</v>
      </c>
      <c r="Q125" s="33" t="s">
        <v>158</v>
      </c>
      <c r="R125" s="55">
        <f t="shared" si="23"/>
        <v>0</v>
      </c>
      <c r="S125" s="34">
        <f t="shared" si="24"/>
        <v>666.16748429999996</v>
      </c>
      <c r="T125" s="29">
        <v>161</v>
      </c>
      <c r="U125" s="27">
        <v>165</v>
      </c>
      <c r="V125" s="27">
        <v>170</v>
      </c>
      <c r="W125" s="27">
        <v>168</v>
      </c>
      <c r="X125" s="27">
        <v>163</v>
      </c>
      <c r="Y125" s="27"/>
      <c r="AA125" s="35">
        <v>0</v>
      </c>
      <c r="AB125" s="35">
        <v>0</v>
      </c>
      <c r="AC125" s="35">
        <v>0</v>
      </c>
      <c r="AD125" s="35">
        <v>0</v>
      </c>
      <c r="AE125" s="36">
        <v>5</v>
      </c>
      <c r="AF125" s="64">
        <v>666.16758429999993</v>
      </c>
      <c r="AG125" s="38">
        <v>170</v>
      </c>
      <c r="AH125" s="32">
        <v>673</v>
      </c>
      <c r="AI125" s="38"/>
      <c r="AJ125" s="38"/>
      <c r="AK125" s="38"/>
      <c r="AL125" s="30"/>
    </row>
    <row r="126" spans="1:38">
      <c r="A126" s="1">
        <v>6</v>
      </c>
      <c r="B126" s="1">
        <v>6</v>
      </c>
      <c r="C126" s="1" t="s">
        <v>800</v>
      </c>
      <c r="D126" s="29" t="s">
        <v>122</v>
      </c>
      <c r="E126" s="29">
        <v>153</v>
      </c>
      <c r="F126" s="27">
        <v>166</v>
      </c>
      <c r="G126" s="27">
        <v>158</v>
      </c>
      <c r="H126" s="27">
        <v>165</v>
      </c>
      <c r="I126" s="27">
        <v>163</v>
      </c>
      <c r="J126" s="27"/>
      <c r="K126" s="32">
        <f t="shared" si="19"/>
        <v>652</v>
      </c>
      <c r="L126" s="32" t="s">
        <v>1286</v>
      </c>
      <c r="M126" s="32"/>
      <c r="N126" s="39">
        <f t="shared" si="20"/>
        <v>651.98800000000006</v>
      </c>
      <c r="O126" s="32">
        <f t="shared" si="21"/>
        <v>5</v>
      </c>
      <c r="P126" s="32">
        <f t="shared" ca="1" si="22"/>
        <v>0</v>
      </c>
      <c r="Q126" s="33" t="s">
        <v>158</v>
      </c>
      <c r="R126" s="55">
        <f t="shared" si="23"/>
        <v>0</v>
      </c>
      <c r="S126" s="34">
        <f t="shared" si="24"/>
        <v>652.15942880000023</v>
      </c>
      <c r="T126" s="29">
        <v>153</v>
      </c>
      <c r="U126" s="27">
        <v>166</v>
      </c>
      <c r="V126" s="27">
        <v>165</v>
      </c>
      <c r="W126" s="27">
        <v>163</v>
      </c>
      <c r="X126" s="27">
        <v>158</v>
      </c>
      <c r="Y126" s="27"/>
      <c r="AA126" s="35">
        <v>0</v>
      </c>
      <c r="AB126" s="35">
        <v>0</v>
      </c>
      <c r="AC126" s="35">
        <v>0</v>
      </c>
      <c r="AD126" s="35">
        <v>0</v>
      </c>
      <c r="AE126" s="36">
        <v>5</v>
      </c>
      <c r="AF126" s="64">
        <v>652.1595288000002</v>
      </c>
      <c r="AG126" s="38">
        <v>166</v>
      </c>
      <c r="AH126" s="32">
        <v>660</v>
      </c>
      <c r="AI126" s="38"/>
      <c r="AJ126" s="38"/>
      <c r="AK126" s="38"/>
      <c r="AL126" s="30"/>
    </row>
    <row r="127" spans="1:38">
      <c r="A127" s="1">
        <v>7</v>
      </c>
      <c r="B127" s="1">
        <v>7</v>
      </c>
      <c r="C127" s="1" t="s">
        <v>801</v>
      </c>
      <c r="D127" s="29" t="s">
        <v>437</v>
      </c>
      <c r="E127" s="29">
        <v>166</v>
      </c>
      <c r="F127" s="27">
        <v>169</v>
      </c>
      <c r="G127" s="27"/>
      <c r="H127" s="27">
        <v>149</v>
      </c>
      <c r="I127" s="27">
        <v>165</v>
      </c>
      <c r="J127" s="27"/>
      <c r="K127" s="32">
        <f t="shared" si="19"/>
        <v>649</v>
      </c>
      <c r="L127" s="32" t="s">
        <v>1286</v>
      </c>
      <c r="M127" s="32"/>
      <c r="N127" s="39">
        <f t="shared" si="20"/>
        <v>648.98789999999997</v>
      </c>
      <c r="O127" s="32">
        <f t="shared" si="21"/>
        <v>4</v>
      </c>
      <c r="P127" s="32">
        <f t="shared" ca="1" si="22"/>
        <v>0</v>
      </c>
      <c r="Q127" s="33" t="s">
        <v>158</v>
      </c>
      <c r="R127" s="55">
        <f t="shared" si="23"/>
        <v>0</v>
      </c>
      <c r="S127" s="34">
        <f t="shared" si="24"/>
        <v>649.17259899999999</v>
      </c>
      <c r="T127" s="29">
        <v>166</v>
      </c>
      <c r="U127" s="27">
        <v>169</v>
      </c>
      <c r="V127" s="27">
        <v>165</v>
      </c>
      <c r="W127" s="27">
        <v>149</v>
      </c>
      <c r="X127" s="27"/>
      <c r="Y127" s="27"/>
      <c r="AA127" s="35">
        <v>0</v>
      </c>
      <c r="AB127" s="35">
        <v>0</v>
      </c>
      <c r="AC127" s="35">
        <v>0</v>
      </c>
      <c r="AD127" s="35">
        <v>0</v>
      </c>
      <c r="AE127" s="36">
        <v>4</v>
      </c>
      <c r="AF127" s="64">
        <v>649.17269900000008</v>
      </c>
      <c r="AG127" s="38">
        <v>169</v>
      </c>
      <c r="AH127" s="32">
        <v>669</v>
      </c>
      <c r="AI127" s="38"/>
      <c r="AJ127" s="38"/>
      <c r="AK127" s="38"/>
      <c r="AL127" s="30"/>
    </row>
    <row r="128" spans="1:38">
      <c r="A128" s="1">
        <v>8</v>
      </c>
      <c r="B128" s="1">
        <v>8</v>
      </c>
      <c r="C128" s="1" t="s">
        <v>230</v>
      </c>
      <c r="D128" s="29" t="s">
        <v>122</v>
      </c>
      <c r="E128" s="29">
        <v>135</v>
      </c>
      <c r="F128" s="27">
        <v>156</v>
      </c>
      <c r="G128" s="27">
        <v>123</v>
      </c>
      <c r="H128" s="27"/>
      <c r="I128" s="27">
        <v>155</v>
      </c>
      <c r="J128" s="27">
        <v>173</v>
      </c>
      <c r="K128" s="32">
        <f t="shared" si="19"/>
        <v>619</v>
      </c>
      <c r="L128" s="32" t="s">
        <v>1286</v>
      </c>
      <c r="M128" s="32"/>
      <c r="N128" s="39">
        <f t="shared" si="20"/>
        <v>618.98779999999999</v>
      </c>
      <c r="O128" s="32">
        <f t="shared" si="21"/>
        <v>5</v>
      </c>
      <c r="P128" s="32">
        <f t="shared" ca="1" si="22"/>
        <v>0</v>
      </c>
      <c r="Q128" s="33" t="s">
        <v>158</v>
      </c>
      <c r="R128" s="55">
        <f t="shared" si="23"/>
        <v>0</v>
      </c>
      <c r="S128" s="34">
        <f t="shared" si="24"/>
        <v>619.14029729999982</v>
      </c>
      <c r="T128" s="29">
        <v>135</v>
      </c>
      <c r="U128" s="27">
        <v>156</v>
      </c>
      <c r="V128" s="27">
        <v>173</v>
      </c>
      <c r="W128" s="27">
        <v>155</v>
      </c>
      <c r="X128" s="27">
        <v>123</v>
      </c>
      <c r="Y128" s="27"/>
      <c r="AA128" s="35">
        <v>0</v>
      </c>
      <c r="AB128" s="35">
        <v>0</v>
      </c>
      <c r="AC128" s="35">
        <v>0</v>
      </c>
      <c r="AD128" s="35">
        <v>0</v>
      </c>
      <c r="AE128" s="36">
        <v>4</v>
      </c>
      <c r="AF128" s="64">
        <v>569.14017299999989</v>
      </c>
      <c r="AG128" s="38">
        <v>156</v>
      </c>
      <c r="AH128" s="32">
        <v>602</v>
      </c>
      <c r="AI128" s="38"/>
      <c r="AJ128" s="38"/>
      <c r="AK128" s="38"/>
      <c r="AL128" s="30"/>
    </row>
    <row r="129" spans="1:38">
      <c r="A129" s="1">
        <v>9</v>
      </c>
      <c r="B129" s="1">
        <v>9</v>
      </c>
      <c r="C129" s="1" t="s">
        <v>241</v>
      </c>
      <c r="D129" s="29" t="s">
        <v>50</v>
      </c>
      <c r="E129" s="29">
        <v>126</v>
      </c>
      <c r="F129" s="27">
        <v>139</v>
      </c>
      <c r="G129" s="27">
        <v>144</v>
      </c>
      <c r="H129" s="27">
        <v>134</v>
      </c>
      <c r="I129" s="27">
        <v>145</v>
      </c>
      <c r="J129" s="27">
        <v>169</v>
      </c>
      <c r="K129" s="32">
        <f t="shared" si="19"/>
        <v>597</v>
      </c>
      <c r="L129" s="32" t="s">
        <v>1286</v>
      </c>
      <c r="M129" s="32"/>
      <c r="N129" s="39">
        <f t="shared" si="20"/>
        <v>596.98770000000002</v>
      </c>
      <c r="O129" s="32">
        <f t="shared" si="21"/>
        <v>6</v>
      </c>
      <c r="P129" s="32">
        <f t="shared" ca="1" si="22"/>
        <v>0</v>
      </c>
      <c r="Q129" s="33" t="s">
        <v>158</v>
      </c>
      <c r="R129" s="55">
        <f t="shared" si="23"/>
        <v>0</v>
      </c>
      <c r="S129" s="34">
        <f t="shared" si="24"/>
        <v>597.12945074000015</v>
      </c>
      <c r="T129" s="29">
        <v>126</v>
      </c>
      <c r="U129" s="27">
        <v>139</v>
      </c>
      <c r="V129" s="27">
        <v>169</v>
      </c>
      <c r="W129" s="27">
        <v>145</v>
      </c>
      <c r="X129" s="27">
        <v>144</v>
      </c>
      <c r="Y129" s="27">
        <v>134</v>
      </c>
      <c r="AA129" s="35">
        <v>0</v>
      </c>
      <c r="AB129" s="35">
        <v>0</v>
      </c>
      <c r="AC129" s="35">
        <v>0</v>
      </c>
      <c r="AD129" s="35">
        <v>0</v>
      </c>
      <c r="AE129" s="36">
        <v>5</v>
      </c>
      <c r="AF129" s="64">
        <v>562.1293073999999</v>
      </c>
      <c r="AG129" s="38">
        <v>145</v>
      </c>
      <c r="AH129" s="32">
        <v>573</v>
      </c>
      <c r="AI129" s="38"/>
      <c r="AJ129" s="38"/>
      <c r="AK129" s="38"/>
      <c r="AL129" s="30"/>
    </row>
    <row r="130" spans="1:38">
      <c r="A130" s="1">
        <v>10</v>
      </c>
      <c r="B130" s="1">
        <v>10</v>
      </c>
      <c r="C130" s="1" t="s">
        <v>802</v>
      </c>
      <c r="D130" s="29" t="s">
        <v>77</v>
      </c>
      <c r="E130" s="29">
        <v>185</v>
      </c>
      <c r="F130" s="27">
        <v>185</v>
      </c>
      <c r="G130" s="27"/>
      <c r="H130" s="27"/>
      <c r="I130" s="27">
        <v>186</v>
      </c>
      <c r="J130" s="27"/>
      <c r="K130" s="32">
        <f t="shared" si="19"/>
        <v>556</v>
      </c>
      <c r="L130" s="32" t="s">
        <v>1286</v>
      </c>
      <c r="M130" s="32"/>
      <c r="N130" s="39">
        <f t="shared" si="20"/>
        <v>555.98760000000004</v>
      </c>
      <c r="O130" s="32">
        <f t="shared" si="21"/>
        <v>3</v>
      </c>
      <c r="P130" s="32">
        <f t="shared" ca="1" si="22"/>
        <v>0</v>
      </c>
      <c r="Q130" s="33" t="s">
        <v>158</v>
      </c>
      <c r="R130" s="55">
        <f t="shared" si="23"/>
        <v>0</v>
      </c>
      <c r="S130" s="34">
        <f t="shared" si="24"/>
        <v>556.19295999999997</v>
      </c>
      <c r="T130" s="29">
        <v>185</v>
      </c>
      <c r="U130" s="27">
        <v>185</v>
      </c>
      <c r="V130" s="27">
        <v>186</v>
      </c>
      <c r="W130" s="27"/>
      <c r="X130" s="27"/>
      <c r="Y130" s="27"/>
      <c r="AA130" s="35">
        <v>0</v>
      </c>
      <c r="AB130" s="35">
        <v>0</v>
      </c>
      <c r="AC130" s="35">
        <v>0</v>
      </c>
      <c r="AD130" s="35">
        <v>0</v>
      </c>
      <c r="AE130" s="36">
        <v>3</v>
      </c>
      <c r="AF130" s="64">
        <v>556.19305999999995</v>
      </c>
      <c r="AG130" s="38">
        <v>186</v>
      </c>
      <c r="AH130" s="32">
        <v>742</v>
      </c>
      <c r="AI130" s="38"/>
      <c r="AJ130" s="38" t="s">
        <v>796</v>
      </c>
      <c r="AK130" s="38" t="s">
        <v>797</v>
      </c>
      <c r="AL130" s="30"/>
    </row>
    <row r="131" spans="1:38">
      <c r="A131" s="1">
        <v>11</v>
      </c>
      <c r="B131" s="1">
        <v>11</v>
      </c>
      <c r="C131" s="1" t="s">
        <v>803</v>
      </c>
      <c r="D131" s="29" t="s">
        <v>81</v>
      </c>
      <c r="E131" s="29">
        <v>140</v>
      </c>
      <c r="F131" s="27">
        <v>150</v>
      </c>
      <c r="G131" s="27">
        <v>134</v>
      </c>
      <c r="H131" s="27">
        <v>123</v>
      </c>
      <c r="I131" s="27"/>
      <c r="J131" s="27"/>
      <c r="K131" s="32">
        <f t="shared" si="19"/>
        <v>547</v>
      </c>
      <c r="L131" s="32" t="s">
        <v>1286</v>
      </c>
      <c r="M131" s="32"/>
      <c r="N131" s="39">
        <f t="shared" si="20"/>
        <v>546.98749999999995</v>
      </c>
      <c r="O131" s="32">
        <f t="shared" si="21"/>
        <v>4</v>
      </c>
      <c r="P131" s="32">
        <f t="shared" ca="1" si="22"/>
        <v>0</v>
      </c>
      <c r="Q131" s="33" t="s">
        <v>158</v>
      </c>
      <c r="R131" s="55">
        <f t="shared" si="23"/>
        <v>0</v>
      </c>
      <c r="S131" s="34">
        <f t="shared" si="24"/>
        <v>547.14396299999999</v>
      </c>
      <c r="T131" s="29">
        <v>140</v>
      </c>
      <c r="U131" s="27">
        <v>150</v>
      </c>
      <c r="V131" s="27">
        <v>134</v>
      </c>
      <c r="W131" s="27">
        <v>123</v>
      </c>
      <c r="X131" s="27"/>
      <c r="Y131" s="27"/>
      <c r="AA131" s="35">
        <v>0</v>
      </c>
      <c r="AB131" s="35">
        <v>0</v>
      </c>
      <c r="AC131" s="35">
        <v>0</v>
      </c>
      <c r="AD131" s="35">
        <v>0</v>
      </c>
      <c r="AE131" s="36">
        <v>4</v>
      </c>
      <c r="AF131" s="64">
        <v>547.14406300000007</v>
      </c>
      <c r="AG131" s="38">
        <v>150</v>
      </c>
      <c r="AH131" s="32">
        <v>574</v>
      </c>
      <c r="AI131" s="38"/>
      <c r="AJ131" s="38"/>
      <c r="AK131" s="38"/>
      <c r="AL131" s="30"/>
    </row>
    <row r="132" spans="1:38">
      <c r="A132" s="1">
        <v>12</v>
      </c>
      <c r="B132" s="1">
        <v>12</v>
      </c>
      <c r="C132" s="1" t="s">
        <v>804</v>
      </c>
      <c r="D132" s="29" t="s">
        <v>146</v>
      </c>
      <c r="E132" s="29">
        <v>102</v>
      </c>
      <c r="F132" s="27">
        <v>119</v>
      </c>
      <c r="G132" s="27">
        <v>122</v>
      </c>
      <c r="H132" s="27"/>
      <c r="I132" s="27">
        <v>110</v>
      </c>
      <c r="J132" s="27"/>
      <c r="K132" s="32">
        <f t="shared" si="19"/>
        <v>453</v>
      </c>
      <c r="L132" s="32" t="s">
        <v>1286</v>
      </c>
      <c r="M132" s="32"/>
      <c r="N132" s="39">
        <f t="shared" si="20"/>
        <v>452.98739999999998</v>
      </c>
      <c r="O132" s="32">
        <f t="shared" si="21"/>
        <v>4</v>
      </c>
      <c r="P132" s="32">
        <f t="shared" ca="1" si="22"/>
        <v>0</v>
      </c>
      <c r="Q132" s="33" t="s">
        <v>158</v>
      </c>
      <c r="R132" s="55">
        <f t="shared" si="23"/>
        <v>0</v>
      </c>
      <c r="S132" s="34">
        <f t="shared" si="24"/>
        <v>453.10262999999998</v>
      </c>
      <c r="T132" s="29">
        <v>102</v>
      </c>
      <c r="U132" s="27">
        <v>119</v>
      </c>
      <c r="V132" s="27">
        <v>122</v>
      </c>
      <c r="W132" s="27">
        <v>110</v>
      </c>
      <c r="X132" s="27"/>
      <c r="Y132" s="27"/>
      <c r="AA132" s="35">
        <v>0</v>
      </c>
      <c r="AB132" s="35">
        <v>0</v>
      </c>
      <c r="AC132" s="35">
        <v>0</v>
      </c>
      <c r="AD132" s="35">
        <v>0</v>
      </c>
      <c r="AE132" s="36">
        <v>4</v>
      </c>
      <c r="AF132" s="64">
        <v>453.10273000000001</v>
      </c>
      <c r="AG132" s="38">
        <v>122</v>
      </c>
      <c r="AH132" s="32">
        <v>473</v>
      </c>
      <c r="AI132" s="38"/>
      <c r="AJ132" s="38"/>
      <c r="AK132" s="38"/>
      <c r="AL132" s="30"/>
    </row>
    <row r="133" spans="1:38">
      <c r="A133" s="1">
        <v>13</v>
      </c>
      <c r="B133" s="1">
        <v>13</v>
      </c>
      <c r="C133" s="1" t="s">
        <v>281</v>
      </c>
      <c r="D133" s="29" t="s">
        <v>143</v>
      </c>
      <c r="E133" s="29"/>
      <c r="F133" s="27">
        <v>153</v>
      </c>
      <c r="G133" s="27"/>
      <c r="H133" s="27">
        <v>119</v>
      </c>
      <c r="I133" s="27"/>
      <c r="J133" s="27">
        <v>150</v>
      </c>
      <c r="K133" s="32">
        <f t="shared" si="19"/>
        <v>422</v>
      </c>
      <c r="L133" s="32" t="s">
        <v>1286</v>
      </c>
      <c r="M133" s="32"/>
      <c r="N133" s="39">
        <f t="shared" si="20"/>
        <v>421.9873</v>
      </c>
      <c r="O133" s="32">
        <f t="shared" si="21"/>
        <v>3</v>
      </c>
      <c r="P133" s="32">
        <f t="shared" ca="1" si="22"/>
        <v>0</v>
      </c>
      <c r="Q133" s="33" t="s">
        <v>158</v>
      </c>
      <c r="R133" s="34">
        <f t="shared" si="23"/>
        <v>0</v>
      </c>
      <c r="S133" s="34">
        <f t="shared" si="24"/>
        <v>422.00421900000003</v>
      </c>
      <c r="T133" s="29"/>
      <c r="U133" s="27">
        <v>153</v>
      </c>
      <c r="V133" s="27">
        <v>150</v>
      </c>
      <c r="W133" s="27">
        <v>119</v>
      </c>
      <c r="X133" s="27"/>
      <c r="Y133" s="27"/>
      <c r="AA133" s="35">
        <v>0</v>
      </c>
      <c r="AB133" s="35">
        <v>0</v>
      </c>
      <c r="AC133" s="35">
        <v>0</v>
      </c>
      <c r="AD133" s="35">
        <v>0</v>
      </c>
      <c r="AE133" s="36">
        <v>2</v>
      </c>
      <c r="AF133" s="64">
        <v>272.00319000000002</v>
      </c>
      <c r="AG133" s="38">
        <v>153</v>
      </c>
      <c r="AH133" s="32">
        <v>425</v>
      </c>
      <c r="AI133" s="38"/>
      <c r="AJ133" s="38"/>
      <c r="AK133" s="38"/>
      <c r="AL133" s="30"/>
    </row>
    <row r="134" spans="1:38">
      <c r="A134" s="1">
        <v>14</v>
      </c>
      <c r="B134" s="1" t="s">
        <v>223</v>
      </c>
      <c r="C134" s="1" t="s">
        <v>805</v>
      </c>
      <c r="D134" s="29" t="s">
        <v>90</v>
      </c>
      <c r="E134" s="29">
        <v>125</v>
      </c>
      <c r="F134" s="27">
        <v>151</v>
      </c>
      <c r="G134" s="27">
        <v>135</v>
      </c>
      <c r="H134" s="27"/>
      <c r="I134" s="27"/>
      <c r="J134" s="27"/>
      <c r="K134" s="32">
        <f t="shared" si="19"/>
        <v>411</v>
      </c>
      <c r="L134" s="32" t="s">
        <v>1287</v>
      </c>
      <c r="M134" s="32"/>
      <c r="N134" s="39">
        <f t="shared" si="20"/>
        <v>410.98719999999997</v>
      </c>
      <c r="O134" s="32">
        <f t="shared" si="21"/>
        <v>3</v>
      </c>
      <c r="P134" s="32">
        <f t="shared" ca="1" si="22"/>
        <v>0</v>
      </c>
      <c r="Q134" s="33" t="s">
        <v>158</v>
      </c>
      <c r="R134" s="55">
        <f t="shared" si="23"/>
        <v>0</v>
      </c>
      <c r="S134" s="34">
        <f t="shared" si="24"/>
        <v>411.12864999999999</v>
      </c>
      <c r="T134" s="29">
        <v>125</v>
      </c>
      <c r="U134" s="27">
        <v>151</v>
      </c>
      <c r="V134" s="27">
        <v>135</v>
      </c>
      <c r="W134" s="27"/>
      <c r="X134" s="27"/>
      <c r="Y134" s="27"/>
      <c r="AA134" s="35">
        <v>0</v>
      </c>
      <c r="AB134" s="35">
        <v>0</v>
      </c>
      <c r="AC134" s="35">
        <v>0</v>
      </c>
      <c r="AD134" s="35">
        <v>0</v>
      </c>
      <c r="AE134" s="36">
        <v>3</v>
      </c>
      <c r="AF134" s="64">
        <v>411.12885</v>
      </c>
      <c r="AG134" s="38">
        <v>151</v>
      </c>
      <c r="AH134" s="32">
        <v>0</v>
      </c>
      <c r="AI134" s="38"/>
      <c r="AJ134" s="38"/>
      <c r="AK134" s="38"/>
      <c r="AL134" s="30"/>
    </row>
    <row r="135" spans="1:38">
      <c r="A135" s="1">
        <v>15</v>
      </c>
      <c r="B135" s="1">
        <v>14</v>
      </c>
      <c r="C135" s="1" t="s">
        <v>806</v>
      </c>
      <c r="D135" s="29" t="s">
        <v>107</v>
      </c>
      <c r="E135" s="29">
        <v>132</v>
      </c>
      <c r="F135" s="27"/>
      <c r="G135" s="27">
        <v>145</v>
      </c>
      <c r="H135" s="27">
        <v>116</v>
      </c>
      <c r="I135" s="27"/>
      <c r="J135" s="27"/>
      <c r="K135" s="32">
        <f t="shared" si="19"/>
        <v>393</v>
      </c>
      <c r="L135" s="32" t="s">
        <v>1286</v>
      </c>
      <c r="M135" s="32"/>
      <c r="N135" s="39">
        <f t="shared" si="20"/>
        <v>392.9871</v>
      </c>
      <c r="O135" s="32">
        <f t="shared" si="21"/>
        <v>3</v>
      </c>
      <c r="P135" s="32">
        <f t="shared" ca="1" si="22"/>
        <v>0</v>
      </c>
      <c r="Q135" s="33" t="s">
        <v>158</v>
      </c>
      <c r="R135" s="55">
        <f t="shared" si="23"/>
        <v>0</v>
      </c>
      <c r="S135" s="34">
        <f t="shared" si="24"/>
        <v>393.12066599999997</v>
      </c>
      <c r="T135" s="29">
        <v>132</v>
      </c>
      <c r="U135" s="27"/>
      <c r="V135" s="27">
        <v>145</v>
      </c>
      <c r="W135" s="27">
        <v>116</v>
      </c>
      <c r="X135" s="27"/>
      <c r="Y135" s="27"/>
      <c r="AA135" s="35">
        <v>0</v>
      </c>
      <c r="AB135" s="35">
        <v>0</v>
      </c>
      <c r="AC135" s="35">
        <v>0</v>
      </c>
      <c r="AD135" s="35">
        <v>0</v>
      </c>
      <c r="AE135" s="36">
        <v>3</v>
      </c>
      <c r="AF135" s="64">
        <v>393.12086599999998</v>
      </c>
      <c r="AG135" s="38">
        <v>145</v>
      </c>
      <c r="AH135" s="32">
        <v>538</v>
      </c>
      <c r="AI135" s="38"/>
      <c r="AJ135" s="38"/>
      <c r="AK135" s="38"/>
      <c r="AL135" s="30"/>
    </row>
    <row r="136" spans="1:38">
      <c r="A136" s="1">
        <v>16</v>
      </c>
      <c r="B136" s="1">
        <v>15</v>
      </c>
      <c r="C136" s="1" t="s">
        <v>807</v>
      </c>
      <c r="D136" s="29" t="s">
        <v>36</v>
      </c>
      <c r="E136" s="29">
        <v>196</v>
      </c>
      <c r="F136" s="27">
        <v>196</v>
      </c>
      <c r="G136" s="27"/>
      <c r="H136" s="27"/>
      <c r="I136" s="27"/>
      <c r="J136" s="27"/>
      <c r="K136" s="32">
        <f t="shared" si="19"/>
        <v>392</v>
      </c>
      <c r="L136" s="32" t="s">
        <v>1286</v>
      </c>
      <c r="M136" s="32"/>
      <c r="N136" s="39">
        <f t="shared" si="20"/>
        <v>391.98700000000002</v>
      </c>
      <c r="O136" s="32">
        <f t="shared" si="21"/>
        <v>2</v>
      </c>
      <c r="P136" s="32">
        <f t="shared" ca="1" si="22"/>
        <v>0</v>
      </c>
      <c r="Q136" s="33" t="s">
        <v>158</v>
      </c>
      <c r="R136" s="55">
        <f t="shared" si="23"/>
        <v>0</v>
      </c>
      <c r="S136" s="34">
        <f t="shared" si="24"/>
        <v>392.20260000000007</v>
      </c>
      <c r="T136" s="29">
        <v>196</v>
      </c>
      <c r="U136" s="27">
        <v>196</v>
      </c>
      <c r="V136" s="27"/>
      <c r="W136" s="27"/>
      <c r="X136" s="27"/>
      <c r="Y136" s="27"/>
      <c r="AA136" s="35">
        <v>0</v>
      </c>
      <c r="AB136" s="35">
        <v>0</v>
      </c>
      <c r="AC136" s="35">
        <v>0</v>
      </c>
      <c r="AD136" s="35">
        <v>0</v>
      </c>
      <c r="AE136" s="36">
        <v>2</v>
      </c>
      <c r="AF136" s="64">
        <v>392.20280000000002</v>
      </c>
      <c r="AG136" s="38">
        <v>196</v>
      </c>
      <c r="AH136" s="32">
        <v>588</v>
      </c>
      <c r="AI136" s="38"/>
      <c r="AJ136" s="38"/>
      <c r="AK136" s="38"/>
      <c r="AL136" s="30"/>
    </row>
    <row r="137" spans="1:38">
      <c r="A137" s="1">
        <v>17</v>
      </c>
      <c r="B137" s="1">
        <v>16</v>
      </c>
      <c r="C137" s="1" t="s">
        <v>808</v>
      </c>
      <c r="D137" s="29" t="s">
        <v>146</v>
      </c>
      <c r="E137" s="29">
        <v>93</v>
      </c>
      <c r="F137" s="27">
        <v>83</v>
      </c>
      <c r="G137" s="27"/>
      <c r="H137" s="27">
        <v>88</v>
      </c>
      <c r="I137" s="27">
        <v>114</v>
      </c>
      <c r="J137" s="27"/>
      <c r="K137" s="32">
        <f t="shared" si="19"/>
        <v>378</v>
      </c>
      <c r="L137" s="32" t="s">
        <v>1286</v>
      </c>
      <c r="M137" s="32"/>
      <c r="N137" s="39">
        <f t="shared" si="20"/>
        <v>377.98689999999999</v>
      </c>
      <c r="O137" s="32">
        <f t="shared" si="21"/>
        <v>4</v>
      </c>
      <c r="P137" s="32">
        <f t="shared" ca="1" si="22"/>
        <v>0</v>
      </c>
      <c r="Q137" s="33" t="s">
        <v>158</v>
      </c>
      <c r="R137" s="55">
        <f t="shared" si="23"/>
        <v>0</v>
      </c>
      <c r="S137" s="34">
        <f t="shared" si="24"/>
        <v>378.08942800000005</v>
      </c>
      <c r="T137" s="29">
        <v>93</v>
      </c>
      <c r="U137" s="27">
        <v>83</v>
      </c>
      <c r="V137" s="27">
        <v>114</v>
      </c>
      <c r="W137" s="27">
        <v>88</v>
      </c>
      <c r="X137" s="27"/>
      <c r="Y137" s="27"/>
      <c r="AA137" s="35">
        <v>0</v>
      </c>
      <c r="AB137" s="35">
        <v>0</v>
      </c>
      <c r="AC137" s="35">
        <v>0</v>
      </c>
      <c r="AD137" s="35">
        <v>0</v>
      </c>
      <c r="AE137" s="36">
        <v>4</v>
      </c>
      <c r="AF137" s="64">
        <v>378.08962800000006</v>
      </c>
      <c r="AG137" s="38">
        <v>114</v>
      </c>
      <c r="AH137" s="32">
        <v>409</v>
      </c>
      <c r="AI137" s="38"/>
      <c r="AJ137" s="38"/>
      <c r="AK137" s="38"/>
      <c r="AL137" s="30"/>
    </row>
    <row r="138" spans="1:38">
      <c r="A138" s="1">
        <v>18</v>
      </c>
      <c r="B138" s="1">
        <v>17</v>
      </c>
      <c r="C138" s="1" t="s">
        <v>361</v>
      </c>
      <c r="D138" s="29" t="s">
        <v>81</v>
      </c>
      <c r="E138" s="29">
        <v>31</v>
      </c>
      <c r="F138" s="27">
        <v>71</v>
      </c>
      <c r="G138" s="27">
        <v>76</v>
      </c>
      <c r="H138" s="27">
        <v>52</v>
      </c>
      <c r="I138" s="27">
        <v>89</v>
      </c>
      <c r="J138" s="27">
        <v>117</v>
      </c>
      <c r="K138" s="32">
        <f t="shared" si="19"/>
        <v>353</v>
      </c>
      <c r="L138" s="32" t="s">
        <v>1286</v>
      </c>
      <c r="M138" s="32"/>
      <c r="N138" s="39">
        <f t="shared" si="20"/>
        <v>352.98680000000002</v>
      </c>
      <c r="O138" s="32">
        <f t="shared" si="21"/>
        <v>6</v>
      </c>
      <c r="P138" s="32">
        <f t="shared" ca="1" si="22"/>
        <v>0</v>
      </c>
      <c r="Q138" s="33" t="s">
        <v>158</v>
      </c>
      <c r="R138" s="55">
        <f t="shared" si="23"/>
        <v>0</v>
      </c>
      <c r="S138" s="34">
        <f t="shared" si="24"/>
        <v>353.02616712000003</v>
      </c>
      <c r="T138" s="29">
        <v>31</v>
      </c>
      <c r="U138" s="27">
        <v>71</v>
      </c>
      <c r="V138" s="27">
        <v>117</v>
      </c>
      <c r="W138" s="27">
        <v>89</v>
      </c>
      <c r="X138" s="27">
        <v>76</v>
      </c>
      <c r="Y138" s="27">
        <v>52</v>
      </c>
      <c r="AA138" s="35">
        <v>0</v>
      </c>
      <c r="AB138" s="35">
        <v>0</v>
      </c>
      <c r="AC138" s="35">
        <v>0</v>
      </c>
      <c r="AD138" s="35">
        <v>0</v>
      </c>
      <c r="AE138" s="36">
        <v>5</v>
      </c>
      <c r="AF138" s="64">
        <v>288.02587119999998</v>
      </c>
      <c r="AG138" s="38">
        <v>89</v>
      </c>
      <c r="AH138" s="32">
        <v>325</v>
      </c>
      <c r="AI138" s="38"/>
      <c r="AJ138" s="38"/>
      <c r="AK138" s="38"/>
      <c r="AL138" s="30"/>
    </row>
    <row r="139" spans="1:38">
      <c r="A139" s="1">
        <v>19</v>
      </c>
      <c r="B139" s="1">
        <v>18</v>
      </c>
      <c r="C139" s="1" t="s">
        <v>809</v>
      </c>
      <c r="D139" s="29" t="s">
        <v>74</v>
      </c>
      <c r="E139" s="29">
        <v>173</v>
      </c>
      <c r="F139" s="27"/>
      <c r="G139" s="27"/>
      <c r="H139" s="27">
        <v>160</v>
      </c>
      <c r="I139" s="27"/>
      <c r="J139" s="27"/>
      <c r="K139" s="32">
        <f t="shared" si="19"/>
        <v>333</v>
      </c>
      <c r="L139" s="32" t="s">
        <v>1286</v>
      </c>
      <c r="M139" s="32"/>
      <c r="N139" s="39">
        <f t="shared" si="20"/>
        <v>332.98669999999998</v>
      </c>
      <c r="O139" s="32">
        <f t="shared" si="21"/>
        <v>2</v>
      </c>
      <c r="P139" s="32">
        <f t="shared" ca="1" si="22"/>
        <v>0</v>
      </c>
      <c r="Q139" s="33" t="s">
        <v>158</v>
      </c>
      <c r="R139" s="55">
        <f t="shared" si="23"/>
        <v>0</v>
      </c>
      <c r="S139" s="34">
        <f t="shared" si="24"/>
        <v>333.16129999999998</v>
      </c>
      <c r="T139" s="29">
        <v>173</v>
      </c>
      <c r="U139" s="27"/>
      <c r="V139" s="27">
        <v>160</v>
      </c>
      <c r="W139" s="27"/>
      <c r="X139" s="27"/>
      <c r="Y139" s="27"/>
      <c r="AA139" s="35">
        <v>0</v>
      </c>
      <c r="AB139" s="35">
        <v>0</v>
      </c>
      <c r="AC139" s="35">
        <v>0</v>
      </c>
      <c r="AD139" s="35">
        <v>0</v>
      </c>
      <c r="AE139" s="36">
        <v>2</v>
      </c>
      <c r="AF139" s="64">
        <v>333.16160000000002</v>
      </c>
      <c r="AG139" s="38">
        <v>173</v>
      </c>
      <c r="AH139" s="32">
        <v>506</v>
      </c>
      <c r="AI139" s="38"/>
      <c r="AJ139" s="38"/>
      <c r="AK139" s="38"/>
      <c r="AL139" s="30"/>
    </row>
    <row r="140" spans="1:38">
      <c r="A140" s="1">
        <v>20</v>
      </c>
      <c r="B140" s="1">
        <v>19</v>
      </c>
      <c r="C140" s="1" t="s">
        <v>376</v>
      </c>
      <c r="D140" s="29" t="s">
        <v>33</v>
      </c>
      <c r="E140" s="29"/>
      <c r="F140" s="27"/>
      <c r="G140" s="27">
        <v>75</v>
      </c>
      <c r="H140" s="27">
        <v>47</v>
      </c>
      <c r="I140" s="27">
        <v>84</v>
      </c>
      <c r="J140" s="27">
        <v>105</v>
      </c>
      <c r="K140" s="32">
        <f t="shared" si="19"/>
        <v>311</v>
      </c>
      <c r="L140" s="32" t="s">
        <v>1286</v>
      </c>
      <c r="M140" s="32"/>
      <c r="N140" s="39">
        <f t="shared" si="20"/>
        <v>310.98660000000001</v>
      </c>
      <c r="O140" s="32">
        <f t="shared" si="21"/>
        <v>4</v>
      </c>
      <c r="P140" s="32">
        <f t="shared" ca="1" si="22"/>
        <v>0</v>
      </c>
      <c r="Q140" s="33" t="s">
        <v>158</v>
      </c>
      <c r="R140" s="34">
        <f t="shared" si="23"/>
        <v>0</v>
      </c>
      <c r="S140" s="34">
        <f t="shared" si="24"/>
        <v>310.98774197</v>
      </c>
      <c r="T140" s="29"/>
      <c r="U140" s="27"/>
      <c r="V140" s="27">
        <v>105</v>
      </c>
      <c r="W140" s="27">
        <v>84</v>
      </c>
      <c r="X140" s="27">
        <v>75</v>
      </c>
      <c r="Y140" s="27">
        <v>47</v>
      </c>
      <c r="AA140" s="35">
        <v>0</v>
      </c>
      <c r="AB140" s="35">
        <v>0</v>
      </c>
      <c r="AC140" s="35">
        <v>0</v>
      </c>
      <c r="AD140" s="35">
        <v>0</v>
      </c>
      <c r="AE140" s="36">
        <v>3</v>
      </c>
      <c r="AF140" s="64">
        <v>205.98701970000002</v>
      </c>
      <c r="AG140" s="38">
        <v>84</v>
      </c>
      <c r="AH140" s="32">
        <v>290</v>
      </c>
      <c r="AI140" s="38"/>
      <c r="AJ140" s="38"/>
      <c r="AK140" s="38"/>
      <c r="AL140" s="30"/>
    </row>
    <row r="141" spans="1:38">
      <c r="A141" s="1">
        <v>21</v>
      </c>
      <c r="B141" s="1">
        <v>20</v>
      </c>
      <c r="C141" s="1" t="s">
        <v>810</v>
      </c>
      <c r="D141" s="29" t="s">
        <v>81</v>
      </c>
      <c r="E141" s="29">
        <v>86</v>
      </c>
      <c r="F141" s="27">
        <v>116</v>
      </c>
      <c r="G141" s="27">
        <v>108</v>
      </c>
      <c r="H141" s="27"/>
      <c r="I141" s="27"/>
      <c r="J141" s="27"/>
      <c r="K141" s="32">
        <f t="shared" si="19"/>
        <v>310</v>
      </c>
      <c r="L141" s="32" t="s">
        <v>1286</v>
      </c>
      <c r="M141" s="32"/>
      <c r="N141" s="39">
        <f t="shared" si="20"/>
        <v>309.98649999999998</v>
      </c>
      <c r="O141" s="32">
        <f t="shared" si="21"/>
        <v>3</v>
      </c>
      <c r="P141" s="32">
        <f t="shared" ca="1" si="22"/>
        <v>0</v>
      </c>
      <c r="Q141" s="33" t="s">
        <v>158</v>
      </c>
      <c r="R141" s="55">
        <f t="shared" si="23"/>
        <v>0</v>
      </c>
      <c r="S141" s="34">
        <f t="shared" si="24"/>
        <v>310.08517999999998</v>
      </c>
      <c r="T141" s="29">
        <v>86</v>
      </c>
      <c r="U141" s="27">
        <v>116</v>
      </c>
      <c r="V141" s="27">
        <v>108</v>
      </c>
      <c r="W141" s="27"/>
      <c r="X141" s="27"/>
      <c r="Y141" s="27"/>
      <c r="AA141" s="35">
        <v>0</v>
      </c>
      <c r="AB141" s="35">
        <v>0</v>
      </c>
      <c r="AC141" s="35">
        <v>0</v>
      </c>
      <c r="AD141" s="35">
        <v>0</v>
      </c>
      <c r="AE141" s="36">
        <v>3</v>
      </c>
      <c r="AF141" s="64">
        <v>310.08557999999999</v>
      </c>
      <c r="AG141" s="38">
        <v>116</v>
      </c>
      <c r="AH141" s="32">
        <v>426</v>
      </c>
      <c r="AI141" s="38"/>
      <c r="AJ141" s="38"/>
      <c r="AK141" s="38"/>
      <c r="AL141" s="30"/>
    </row>
    <row r="142" spans="1:38">
      <c r="A142" s="1">
        <v>22</v>
      </c>
      <c r="B142" s="1" t="s">
        <v>223</v>
      </c>
      <c r="C142" s="1" t="s">
        <v>811</v>
      </c>
      <c r="D142" s="29" t="s">
        <v>90</v>
      </c>
      <c r="E142" s="29"/>
      <c r="F142" s="27"/>
      <c r="G142" s="27">
        <v>129</v>
      </c>
      <c r="H142" s="27">
        <v>140</v>
      </c>
      <c r="I142" s="27"/>
      <c r="J142" s="27"/>
      <c r="K142" s="32">
        <f t="shared" si="19"/>
        <v>269</v>
      </c>
      <c r="L142" s="32" t="s">
        <v>1287</v>
      </c>
      <c r="M142" s="32"/>
      <c r="N142" s="39">
        <f t="shared" si="20"/>
        <v>268.9864</v>
      </c>
      <c r="O142" s="32">
        <f t="shared" si="21"/>
        <v>2</v>
      </c>
      <c r="P142" s="32">
        <f t="shared" ca="1" si="22"/>
        <v>0</v>
      </c>
      <c r="Q142" s="33" t="s">
        <v>158</v>
      </c>
      <c r="R142" s="34">
        <f t="shared" si="23"/>
        <v>0</v>
      </c>
      <c r="S142" s="34">
        <f t="shared" si="24"/>
        <v>268.98792900000001</v>
      </c>
      <c r="T142" s="29"/>
      <c r="U142" s="27"/>
      <c r="V142" s="27">
        <v>140</v>
      </c>
      <c r="W142" s="27">
        <v>129</v>
      </c>
      <c r="X142" s="27"/>
      <c r="Y142" s="27"/>
      <c r="AA142" s="35">
        <v>0</v>
      </c>
      <c r="AB142" s="35">
        <v>0</v>
      </c>
      <c r="AC142" s="35">
        <v>0</v>
      </c>
      <c r="AD142" s="35">
        <v>0</v>
      </c>
      <c r="AE142" s="36">
        <v>2</v>
      </c>
      <c r="AF142" s="64">
        <v>268.98812900000001</v>
      </c>
      <c r="AG142" s="38">
        <v>140</v>
      </c>
      <c r="AH142" s="32">
        <v>0</v>
      </c>
      <c r="AI142" s="38"/>
      <c r="AJ142" s="38"/>
      <c r="AK142" s="38"/>
      <c r="AL142" s="30"/>
    </row>
    <row r="143" spans="1:38">
      <c r="A143" s="1">
        <v>23</v>
      </c>
      <c r="B143" s="1">
        <v>21</v>
      </c>
      <c r="C143" s="1" t="s">
        <v>812</v>
      </c>
      <c r="D143" s="29" t="s">
        <v>36</v>
      </c>
      <c r="E143" s="29"/>
      <c r="F143" s="27"/>
      <c r="G143" s="27">
        <v>127</v>
      </c>
      <c r="H143" s="27">
        <v>127</v>
      </c>
      <c r="I143" s="27"/>
      <c r="J143" s="27"/>
      <c r="K143" s="32">
        <f t="shared" si="19"/>
        <v>254</v>
      </c>
      <c r="L143" s="32" t="s">
        <v>1286</v>
      </c>
      <c r="M143" s="32"/>
      <c r="N143" s="39">
        <f t="shared" si="20"/>
        <v>253.9863</v>
      </c>
      <c r="O143" s="32">
        <f t="shared" si="21"/>
        <v>2</v>
      </c>
      <c r="P143" s="32">
        <f t="shared" ca="1" si="22"/>
        <v>0</v>
      </c>
      <c r="Q143" s="33" t="s">
        <v>158</v>
      </c>
      <c r="R143" s="34">
        <f t="shared" si="23"/>
        <v>0</v>
      </c>
      <c r="S143" s="34">
        <f t="shared" si="24"/>
        <v>253.987697</v>
      </c>
      <c r="T143" s="29"/>
      <c r="U143" s="27"/>
      <c r="V143" s="27">
        <v>127</v>
      </c>
      <c r="W143" s="27">
        <v>127</v>
      </c>
      <c r="X143" s="27"/>
      <c r="Y143" s="27"/>
      <c r="AA143" s="35">
        <v>0</v>
      </c>
      <c r="AB143" s="35">
        <v>0</v>
      </c>
      <c r="AC143" s="35">
        <v>0</v>
      </c>
      <c r="AD143" s="35">
        <v>0</v>
      </c>
      <c r="AE143" s="36">
        <v>2</v>
      </c>
      <c r="AF143" s="64">
        <v>253.987897</v>
      </c>
      <c r="AG143" s="38">
        <v>127</v>
      </c>
      <c r="AH143" s="32">
        <v>381</v>
      </c>
      <c r="AI143" s="38"/>
      <c r="AJ143" s="38"/>
      <c r="AK143" s="38"/>
      <c r="AL143" s="30"/>
    </row>
    <row r="144" spans="1:38">
      <c r="A144" s="1">
        <v>24</v>
      </c>
      <c r="B144" s="1">
        <v>22</v>
      </c>
      <c r="C144" s="1" t="s">
        <v>813</v>
      </c>
      <c r="D144" s="29" t="s">
        <v>65</v>
      </c>
      <c r="E144" s="29"/>
      <c r="F144" s="27"/>
      <c r="G144" s="27"/>
      <c r="H144" s="27">
        <v>97</v>
      </c>
      <c r="I144" s="27">
        <v>141</v>
      </c>
      <c r="J144" s="27"/>
      <c r="K144" s="32">
        <f t="shared" si="19"/>
        <v>238</v>
      </c>
      <c r="L144" s="32" t="s">
        <v>1286</v>
      </c>
      <c r="M144" s="32"/>
      <c r="N144" s="39">
        <f t="shared" si="20"/>
        <v>237.9862</v>
      </c>
      <c r="O144" s="32">
        <f t="shared" si="21"/>
        <v>2</v>
      </c>
      <c r="P144" s="32">
        <f t="shared" ca="1" si="22"/>
        <v>0</v>
      </c>
      <c r="Q144" s="33" t="s">
        <v>158</v>
      </c>
      <c r="R144" s="34">
        <f t="shared" si="23"/>
        <v>0</v>
      </c>
      <c r="S144" s="34">
        <f t="shared" si="24"/>
        <v>237.987707</v>
      </c>
      <c r="T144" s="29"/>
      <c r="U144" s="27"/>
      <c r="V144" s="27">
        <v>141</v>
      </c>
      <c r="W144" s="27">
        <v>97</v>
      </c>
      <c r="X144" s="27"/>
      <c r="Y144" s="27"/>
      <c r="AA144" s="35">
        <v>0</v>
      </c>
      <c r="AB144" s="35">
        <v>0</v>
      </c>
      <c r="AC144" s="35">
        <v>0</v>
      </c>
      <c r="AD144" s="35">
        <v>0</v>
      </c>
      <c r="AE144" s="36">
        <v>2</v>
      </c>
      <c r="AF144" s="64">
        <v>237.98790700000001</v>
      </c>
      <c r="AG144" s="38">
        <v>141</v>
      </c>
      <c r="AH144" s="32">
        <v>379</v>
      </c>
      <c r="AI144" s="38"/>
      <c r="AJ144" s="38"/>
      <c r="AK144" s="38"/>
      <c r="AL144" s="30"/>
    </row>
    <row r="145" spans="1:38">
      <c r="A145" s="1">
        <v>25</v>
      </c>
      <c r="B145" s="1">
        <v>23</v>
      </c>
      <c r="C145" s="1" t="s">
        <v>342</v>
      </c>
      <c r="D145" s="29" t="s">
        <v>305</v>
      </c>
      <c r="E145" s="29"/>
      <c r="F145" s="27"/>
      <c r="G145" s="27"/>
      <c r="H145" s="27">
        <v>98</v>
      </c>
      <c r="I145" s="27"/>
      <c r="J145" s="27">
        <v>128</v>
      </c>
      <c r="K145" s="32">
        <f t="shared" si="19"/>
        <v>226</v>
      </c>
      <c r="L145" s="32" t="s">
        <v>1286</v>
      </c>
      <c r="M145" s="32"/>
      <c r="N145" s="39">
        <f t="shared" si="20"/>
        <v>225.98609999999999</v>
      </c>
      <c r="O145" s="32">
        <f t="shared" si="21"/>
        <v>2</v>
      </c>
      <c r="P145" s="32">
        <f t="shared" ca="1" si="22"/>
        <v>0</v>
      </c>
      <c r="Q145" s="33" t="s">
        <v>158</v>
      </c>
      <c r="R145" s="34">
        <f t="shared" si="23"/>
        <v>0</v>
      </c>
      <c r="S145" s="34">
        <f t="shared" si="24"/>
        <v>225.98747800000001</v>
      </c>
      <c r="T145" s="29"/>
      <c r="U145" s="27"/>
      <c r="V145" s="27">
        <v>128</v>
      </c>
      <c r="W145" s="27">
        <v>98</v>
      </c>
      <c r="X145" s="27"/>
      <c r="Y145" s="27"/>
      <c r="AA145" s="35">
        <v>0</v>
      </c>
      <c r="AB145" s="35">
        <v>0</v>
      </c>
      <c r="AC145" s="35">
        <v>0</v>
      </c>
      <c r="AD145" s="35">
        <v>0</v>
      </c>
      <c r="AE145" s="36">
        <v>1</v>
      </c>
      <c r="AF145" s="64">
        <v>97.985479999999995</v>
      </c>
      <c r="AG145" s="38">
        <v>98</v>
      </c>
      <c r="AH145" s="32">
        <v>196</v>
      </c>
      <c r="AI145" s="38"/>
      <c r="AJ145" s="38"/>
      <c r="AK145" s="38"/>
      <c r="AL145" s="30"/>
    </row>
    <row r="146" spans="1:38">
      <c r="A146" s="1">
        <v>26</v>
      </c>
      <c r="B146" s="1">
        <v>24</v>
      </c>
      <c r="C146" s="1" t="s">
        <v>814</v>
      </c>
      <c r="D146" s="29" t="s">
        <v>36</v>
      </c>
      <c r="E146" s="29"/>
      <c r="F146" s="27">
        <v>105</v>
      </c>
      <c r="G146" s="27"/>
      <c r="H146" s="27"/>
      <c r="I146" s="27">
        <v>117</v>
      </c>
      <c r="J146" s="27"/>
      <c r="K146" s="32">
        <f t="shared" si="19"/>
        <v>222</v>
      </c>
      <c r="L146" s="32" t="s">
        <v>1286</v>
      </c>
      <c r="M146" s="32"/>
      <c r="N146" s="39">
        <f t="shared" si="20"/>
        <v>221.98599999999999</v>
      </c>
      <c r="O146" s="32">
        <f t="shared" si="21"/>
        <v>2</v>
      </c>
      <c r="P146" s="32">
        <f t="shared" ca="1" si="22"/>
        <v>0</v>
      </c>
      <c r="Q146" s="33" t="s">
        <v>158</v>
      </c>
      <c r="R146" s="34">
        <f t="shared" si="23"/>
        <v>0</v>
      </c>
      <c r="S146" s="34">
        <f t="shared" si="24"/>
        <v>221.99767</v>
      </c>
      <c r="T146" s="29"/>
      <c r="U146" s="27">
        <v>105</v>
      </c>
      <c r="V146" s="27">
        <v>117</v>
      </c>
      <c r="W146" s="27"/>
      <c r="X146" s="27"/>
      <c r="Y146" s="27"/>
      <c r="AA146" s="35">
        <v>0</v>
      </c>
      <c r="AB146" s="35">
        <v>0</v>
      </c>
      <c r="AC146" s="35">
        <v>0</v>
      </c>
      <c r="AD146" s="35">
        <v>0</v>
      </c>
      <c r="AE146" s="36">
        <v>2</v>
      </c>
      <c r="AF146" s="64">
        <v>221.99797000000001</v>
      </c>
      <c r="AG146" s="38">
        <v>117</v>
      </c>
      <c r="AH146" s="32">
        <v>339</v>
      </c>
      <c r="AI146" s="38"/>
      <c r="AJ146" s="38"/>
      <c r="AK146" s="38"/>
      <c r="AL146" s="30"/>
    </row>
    <row r="147" spans="1:38">
      <c r="A147" s="1">
        <v>27</v>
      </c>
      <c r="B147" s="1">
        <v>25</v>
      </c>
      <c r="C147" s="1" t="s">
        <v>815</v>
      </c>
      <c r="D147" s="29" t="s">
        <v>74</v>
      </c>
      <c r="E147" s="29"/>
      <c r="F147" s="27">
        <v>113</v>
      </c>
      <c r="G147" s="27"/>
      <c r="H147" s="27">
        <v>106</v>
      </c>
      <c r="I147" s="27"/>
      <c r="J147" s="27"/>
      <c r="K147" s="32">
        <f t="shared" si="19"/>
        <v>219</v>
      </c>
      <c r="L147" s="32" t="s">
        <v>1286</v>
      </c>
      <c r="M147" s="32"/>
      <c r="N147" s="39">
        <f t="shared" si="20"/>
        <v>218.98589999999999</v>
      </c>
      <c r="O147" s="32">
        <f t="shared" si="21"/>
        <v>2</v>
      </c>
      <c r="P147" s="32">
        <f t="shared" ca="1" si="22"/>
        <v>0</v>
      </c>
      <c r="Q147" s="33" t="s">
        <v>158</v>
      </c>
      <c r="R147" s="34">
        <f t="shared" si="23"/>
        <v>0</v>
      </c>
      <c r="S147" s="34">
        <f t="shared" si="24"/>
        <v>218.99825999999999</v>
      </c>
      <c r="T147" s="29"/>
      <c r="U147" s="27">
        <v>113</v>
      </c>
      <c r="V147" s="27">
        <v>106</v>
      </c>
      <c r="W147" s="27"/>
      <c r="X147" s="27"/>
      <c r="Y147" s="27"/>
      <c r="AA147" s="35">
        <v>0</v>
      </c>
      <c r="AB147" s="35">
        <v>0</v>
      </c>
      <c r="AC147" s="35">
        <v>0</v>
      </c>
      <c r="AD147" s="35">
        <v>0</v>
      </c>
      <c r="AE147" s="36">
        <v>2</v>
      </c>
      <c r="AF147" s="64">
        <v>218.99856</v>
      </c>
      <c r="AG147" s="38">
        <v>113</v>
      </c>
      <c r="AH147" s="32">
        <v>332</v>
      </c>
      <c r="AI147" s="38"/>
      <c r="AJ147" s="38"/>
      <c r="AK147" s="38"/>
      <c r="AL147" s="30"/>
    </row>
    <row r="148" spans="1:38">
      <c r="A148" s="1">
        <v>28</v>
      </c>
      <c r="B148" s="1">
        <v>26</v>
      </c>
      <c r="C148" s="1" t="s">
        <v>816</v>
      </c>
      <c r="D148" s="29" t="s">
        <v>81</v>
      </c>
      <c r="E148" s="29">
        <v>94</v>
      </c>
      <c r="F148" s="27">
        <v>107</v>
      </c>
      <c r="G148" s="27"/>
      <c r="H148" s="27"/>
      <c r="I148" s="27"/>
      <c r="J148" s="27"/>
      <c r="K148" s="32">
        <f t="shared" si="19"/>
        <v>201</v>
      </c>
      <c r="L148" s="32" t="s">
        <v>1286</v>
      </c>
      <c r="M148" s="32"/>
      <c r="N148" s="39">
        <f t="shared" si="20"/>
        <v>200.98580000000001</v>
      </c>
      <c r="O148" s="32">
        <f t="shared" si="21"/>
        <v>2</v>
      </c>
      <c r="P148" s="32">
        <f t="shared" ca="1" si="22"/>
        <v>0</v>
      </c>
      <c r="Q148" s="33" t="s">
        <v>158</v>
      </c>
      <c r="R148" s="55">
        <f t="shared" si="23"/>
        <v>0</v>
      </c>
      <c r="S148" s="34">
        <f t="shared" si="24"/>
        <v>201.09050000000002</v>
      </c>
      <c r="T148" s="29">
        <v>94</v>
      </c>
      <c r="U148" s="27">
        <v>107</v>
      </c>
      <c r="V148" s="27"/>
      <c r="W148" s="27"/>
      <c r="X148" s="27"/>
      <c r="Y148" s="27"/>
      <c r="AA148" s="35">
        <v>0</v>
      </c>
      <c r="AB148" s="35">
        <v>0</v>
      </c>
      <c r="AC148" s="35">
        <v>0</v>
      </c>
      <c r="AD148" s="35">
        <v>0</v>
      </c>
      <c r="AE148" s="36">
        <v>2</v>
      </c>
      <c r="AF148" s="64">
        <v>201.0907</v>
      </c>
      <c r="AG148" s="38">
        <v>107</v>
      </c>
      <c r="AH148" s="32">
        <v>308</v>
      </c>
      <c r="AI148" s="38"/>
      <c r="AJ148" s="38"/>
      <c r="AK148" s="38"/>
      <c r="AL148" s="30"/>
    </row>
    <row r="149" spans="1:38">
      <c r="A149" s="1">
        <v>29</v>
      </c>
      <c r="B149" s="1">
        <v>27</v>
      </c>
      <c r="C149" s="1" t="s">
        <v>817</v>
      </c>
      <c r="D149" s="29" t="s">
        <v>437</v>
      </c>
      <c r="E149" s="29">
        <v>189</v>
      </c>
      <c r="F149" s="27"/>
      <c r="G149" s="27"/>
      <c r="H149" s="27"/>
      <c r="I149" s="27"/>
      <c r="J149" s="27"/>
      <c r="K149" s="32">
        <f t="shared" si="19"/>
        <v>189</v>
      </c>
      <c r="L149" s="32" t="s">
        <v>1286</v>
      </c>
      <c r="M149" s="32"/>
      <c r="N149" s="39">
        <f t="shared" si="20"/>
        <v>188.98570000000001</v>
      </c>
      <c r="O149" s="32">
        <f t="shared" si="21"/>
        <v>1</v>
      </c>
      <c r="P149" s="32">
        <f t="shared" ca="1" si="22"/>
        <v>0</v>
      </c>
      <c r="Q149" s="33" t="s">
        <v>158</v>
      </c>
      <c r="R149" s="55">
        <f t="shared" si="23"/>
        <v>0</v>
      </c>
      <c r="S149" s="34">
        <f t="shared" si="24"/>
        <v>189.1747</v>
      </c>
      <c r="T149" s="29">
        <v>189</v>
      </c>
      <c r="U149" s="27"/>
      <c r="V149" s="27"/>
      <c r="W149" s="27"/>
      <c r="X149" s="27"/>
      <c r="Y149" s="27"/>
      <c r="AA149" s="35">
        <v>0</v>
      </c>
      <c r="AB149" s="35">
        <v>0</v>
      </c>
      <c r="AC149" s="35">
        <v>0</v>
      </c>
      <c r="AD149" s="35">
        <v>0</v>
      </c>
      <c r="AE149" s="36">
        <v>1</v>
      </c>
      <c r="AF149" s="64">
        <v>189.17489999999998</v>
      </c>
      <c r="AG149" s="38">
        <v>189</v>
      </c>
      <c r="AH149" s="32">
        <v>378</v>
      </c>
      <c r="AI149" s="38"/>
      <c r="AJ149" s="38"/>
      <c r="AK149" s="38"/>
      <c r="AL149" s="30"/>
    </row>
    <row r="150" spans="1:38">
      <c r="A150" s="1">
        <v>30</v>
      </c>
      <c r="B150" s="1">
        <v>28</v>
      </c>
      <c r="C150" s="1" t="s">
        <v>818</v>
      </c>
      <c r="D150" s="29" t="s">
        <v>122</v>
      </c>
      <c r="E150" s="29"/>
      <c r="F150" s="27">
        <v>70</v>
      </c>
      <c r="G150" s="27">
        <v>73</v>
      </c>
      <c r="H150" s="27">
        <v>45</v>
      </c>
      <c r="I150" s="27"/>
      <c r="J150" s="27"/>
      <c r="K150" s="32">
        <f t="shared" si="19"/>
        <v>188</v>
      </c>
      <c r="L150" s="32" t="s">
        <v>1286</v>
      </c>
      <c r="M150" s="32"/>
      <c r="N150" s="39">
        <f t="shared" si="20"/>
        <v>187.98560000000001</v>
      </c>
      <c r="O150" s="32">
        <f t="shared" si="21"/>
        <v>3</v>
      </c>
      <c r="P150" s="32">
        <f t="shared" ca="1" si="22"/>
        <v>0</v>
      </c>
      <c r="Q150" s="33" t="s">
        <v>158</v>
      </c>
      <c r="R150" s="34">
        <f t="shared" si="23"/>
        <v>0</v>
      </c>
      <c r="S150" s="34">
        <f t="shared" si="24"/>
        <v>187.99337500000001</v>
      </c>
      <c r="T150" s="29"/>
      <c r="U150" s="27">
        <v>70</v>
      </c>
      <c r="V150" s="27">
        <v>73</v>
      </c>
      <c r="W150" s="27">
        <v>45</v>
      </c>
      <c r="X150" s="27"/>
      <c r="Y150" s="27"/>
      <c r="AA150" s="35">
        <v>0</v>
      </c>
      <c r="AB150" s="35">
        <v>0</v>
      </c>
      <c r="AC150" s="35">
        <v>0</v>
      </c>
      <c r="AD150" s="35">
        <v>0</v>
      </c>
      <c r="AE150" s="36">
        <v>3</v>
      </c>
      <c r="AF150" s="64">
        <v>187.99357500000002</v>
      </c>
      <c r="AG150" s="38">
        <v>73</v>
      </c>
      <c r="AH150" s="32">
        <v>261</v>
      </c>
      <c r="AI150" s="38"/>
      <c r="AJ150" s="38"/>
      <c r="AK150" s="38"/>
      <c r="AL150" s="30"/>
    </row>
    <row r="151" spans="1:38">
      <c r="A151" s="1">
        <v>31</v>
      </c>
      <c r="B151" s="1" t="s">
        <v>223</v>
      </c>
      <c r="C151" s="1" t="s">
        <v>819</v>
      </c>
      <c r="D151" s="29" t="s">
        <v>90</v>
      </c>
      <c r="E151" s="29"/>
      <c r="F151" s="27">
        <v>183</v>
      </c>
      <c r="G151" s="27"/>
      <c r="H151" s="27"/>
      <c r="I151" s="27"/>
      <c r="J151" s="27"/>
      <c r="K151" s="32">
        <f t="shared" si="19"/>
        <v>183</v>
      </c>
      <c r="L151" s="32" t="s">
        <v>1287</v>
      </c>
      <c r="M151" s="32"/>
      <c r="N151" s="39">
        <f t="shared" si="20"/>
        <v>182.9855</v>
      </c>
      <c r="O151" s="32">
        <f t="shared" si="21"/>
        <v>1</v>
      </c>
      <c r="P151" s="32">
        <f t="shared" ca="1" si="22"/>
        <v>0</v>
      </c>
      <c r="Q151" s="33" t="s">
        <v>158</v>
      </c>
      <c r="R151" s="34">
        <f t="shared" si="23"/>
        <v>0</v>
      </c>
      <c r="S151" s="34">
        <f t="shared" si="24"/>
        <v>183.00380000000001</v>
      </c>
      <c r="T151" s="29"/>
      <c r="U151" s="27">
        <v>183</v>
      </c>
      <c r="V151" s="27"/>
      <c r="W151" s="27"/>
      <c r="X151" s="27"/>
      <c r="Y151" s="27"/>
      <c r="AA151" s="35">
        <v>0</v>
      </c>
      <c r="AB151" s="35">
        <v>0</v>
      </c>
      <c r="AC151" s="35">
        <v>0</v>
      </c>
      <c r="AD151" s="35">
        <v>0</v>
      </c>
      <c r="AE151" s="36">
        <v>1</v>
      </c>
      <c r="AF151" s="64">
        <v>183.00400000000002</v>
      </c>
      <c r="AG151" s="38">
        <v>183</v>
      </c>
      <c r="AH151" s="32">
        <v>0</v>
      </c>
      <c r="AI151" s="38"/>
      <c r="AJ151" s="38"/>
      <c r="AK151" s="38"/>
      <c r="AL151" s="30"/>
    </row>
    <row r="152" spans="1:38">
      <c r="A152" s="1">
        <v>32</v>
      </c>
      <c r="B152" s="1">
        <v>29</v>
      </c>
      <c r="C152" s="1" t="s">
        <v>170</v>
      </c>
      <c r="D152" s="29" t="s">
        <v>122</v>
      </c>
      <c r="E152" s="29"/>
      <c r="F152" s="27"/>
      <c r="G152" s="27"/>
      <c r="H152" s="27"/>
      <c r="I152" s="27"/>
      <c r="J152" s="27">
        <v>183</v>
      </c>
      <c r="K152" s="32">
        <f t="shared" si="19"/>
        <v>183</v>
      </c>
      <c r="L152" s="32" t="s">
        <v>1286</v>
      </c>
      <c r="M152" s="32"/>
      <c r="N152" s="39">
        <f t="shared" si="20"/>
        <v>182.9854</v>
      </c>
      <c r="O152" s="32">
        <f t="shared" si="21"/>
        <v>1</v>
      </c>
      <c r="P152" s="32" t="str">
        <f t="shared" ca="1" si="22"/>
        <v>Y</v>
      </c>
      <c r="Q152" s="33" t="s">
        <v>158</v>
      </c>
      <c r="R152" s="34">
        <f t="shared" si="23"/>
        <v>0</v>
      </c>
      <c r="S152" s="34">
        <f t="shared" si="24"/>
        <v>182.98723000000001</v>
      </c>
      <c r="T152" s="29"/>
      <c r="U152" s="27"/>
      <c r="V152" s="27">
        <v>183</v>
      </c>
      <c r="W152" s="27"/>
      <c r="X152" s="27"/>
      <c r="Y152" s="27"/>
      <c r="AA152" s="35"/>
      <c r="AB152" s="35"/>
      <c r="AC152" s="35"/>
      <c r="AD152" s="35"/>
      <c r="AE152" s="36"/>
      <c r="AF152" s="64"/>
      <c r="AG152" s="38"/>
      <c r="AH152" s="32"/>
      <c r="AI152" s="38"/>
      <c r="AJ152" s="38"/>
      <c r="AK152" s="38"/>
      <c r="AL152" s="30"/>
    </row>
    <row r="153" spans="1:38">
      <c r="A153" s="1">
        <v>33</v>
      </c>
      <c r="B153" s="1">
        <v>30</v>
      </c>
      <c r="C153" s="1" t="s">
        <v>820</v>
      </c>
      <c r="D153" s="29" t="s">
        <v>107</v>
      </c>
      <c r="E153" s="29"/>
      <c r="F153" s="27"/>
      <c r="G153" s="27"/>
      <c r="H153" s="27"/>
      <c r="I153" s="27">
        <v>177</v>
      </c>
      <c r="J153" s="27"/>
      <c r="K153" s="32">
        <f t="shared" si="19"/>
        <v>177</v>
      </c>
      <c r="L153" s="32" t="s">
        <v>1286</v>
      </c>
      <c r="M153" s="32"/>
      <c r="N153" s="39">
        <f t="shared" si="20"/>
        <v>176.9853</v>
      </c>
      <c r="O153" s="32">
        <f t="shared" si="21"/>
        <v>1</v>
      </c>
      <c r="P153" s="32">
        <f t="shared" ca="1" si="22"/>
        <v>0</v>
      </c>
      <c r="Q153" s="33" t="s">
        <v>158</v>
      </c>
      <c r="R153" s="34">
        <f t="shared" si="23"/>
        <v>0</v>
      </c>
      <c r="S153" s="34">
        <f t="shared" si="24"/>
        <v>176.98706999999999</v>
      </c>
      <c r="T153" s="29"/>
      <c r="U153" s="27"/>
      <c r="V153" s="27">
        <v>177</v>
      </c>
      <c r="W153" s="27"/>
      <c r="X153" s="27"/>
      <c r="Y153" s="27"/>
      <c r="AA153" s="35">
        <v>0</v>
      </c>
      <c r="AB153" s="35">
        <v>0</v>
      </c>
      <c r="AC153" s="35">
        <v>0</v>
      </c>
      <c r="AD153" s="35">
        <v>0</v>
      </c>
      <c r="AE153" s="36">
        <v>1</v>
      </c>
      <c r="AF153" s="64">
        <v>176.98737</v>
      </c>
      <c r="AG153" s="38">
        <v>177</v>
      </c>
      <c r="AH153" s="32">
        <v>354</v>
      </c>
      <c r="AI153" s="38"/>
      <c r="AJ153" s="38"/>
      <c r="AK153" s="38"/>
      <c r="AL153" s="30"/>
    </row>
    <row r="154" spans="1:38">
      <c r="A154" s="1">
        <v>34</v>
      </c>
      <c r="B154" s="1">
        <v>31</v>
      </c>
      <c r="C154" s="1" t="s">
        <v>821</v>
      </c>
      <c r="D154" s="29" t="s">
        <v>74</v>
      </c>
      <c r="E154" s="29">
        <v>168</v>
      </c>
      <c r="F154" s="27"/>
      <c r="G154" s="27"/>
      <c r="H154" s="27"/>
      <c r="I154" s="27"/>
      <c r="J154" s="27"/>
      <c r="K154" s="32">
        <f t="shared" si="19"/>
        <v>168</v>
      </c>
      <c r="L154" s="32" t="s">
        <v>1286</v>
      </c>
      <c r="M154" s="32"/>
      <c r="N154" s="39">
        <f t="shared" si="20"/>
        <v>167.98519999999999</v>
      </c>
      <c r="O154" s="32">
        <f t="shared" si="21"/>
        <v>1</v>
      </c>
      <c r="P154" s="32">
        <f t="shared" ca="1" si="22"/>
        <v>0</v>
      </c>
      <c r="Q154" s="33" t="s">
        <v>158</v>
      </c>
      <c r="R154" s="55">
        <f t="shared" si="23"/>
        <v>0</v>
      </c>
      <c r="S154" s="34">
        <f t="shared" si="24"/>
        <v>168.1532</v>
      </c>
      <c r="T154" s="29">
        <v>168</v>
      </c>
      <c r="U154" s="27"/>
      <c r="V154" s="27"/>
      <c r="W154" s="27"/>
      <c r="X154" s="27"/>
      <c r="Y154" s="27"/>
      <c r="AA154" s="35">
        <v>0</v>
      </c>
      <c r="AB154" s="35">
        <v>0</v>
      </c>
      <c r="AC154" s="35">
        <v>0</v>
      </c>
      <c r="AD154" s="35">
        <v>0</v>
      </c>
      <c r="AE154" s="36">
        <v>1</v>
      </c>
      <c r="AF154" s="64">
        <v>168.15350000000001</v>
      </c>
      <c r="AG154" s="38">
        <v>168</v>
      </c>
      <c r="AH154" s="32">
        <v>336</v>
      </c>
      <c r="AI154" s="38"/>
      <c r="AJ154" s="38"/>
      <c r="AK154" s="38"/>
      <c r="AL154" s="30"/>
    </row>
    <row r="155" spans="1:38">
      <c r="A155" s="1">
        <v>35</v>
      </c>
      <c r="B155" s="1">
        <v>32</v>
      </c>
      <c r="C155" s="1" t="s">
        <v>260</v>
      </c>
      <c r="D155" s="29" t="s">
        <v>122</v>
      </c>
      <c r="E155" s="29"/>
      <c r="F155" s="27"/>
      <c r="G155" s="27"/>
      <c r="H155" s="27"/>
      <c r="I155" s="27"/>
      <c r="J155" s="27">
        <v>159</v>
      </c>
      <c r="K155" s="32">
        <f t="shared" si="19"/>
        <v>159</v>
      </c>
      <c r="L155" s="32" t="s">
        <v>1286</v>
      </c>
      <c r="M155" s="32"/>
      <c r="N155" s="39">
        <f t="shared" si="20"/>
        <v>158.98509999999999</v>
      </c>
      <c r="O155" s="32">
        <f t="shared" si="21"/>
        <v>1</v>
      </c>
      <c r="P155" s="32" t="str">
        <f t="shared" ca="1" si="22"/>
        <v>Y</v>
      </c>
      <c r="Q155" s="33" t="s">
        <v>158</v>
      </c>
      <c r="R155" s="34">
        <f t="shared" si="23"/>
        <v>0</v>
      </c>
      <c r="S155" s="34">
        <f t="shared" si="24"/>
        <v>158.98668999999998</v>
      </c>
      <c r="T155" s="29"/>
      <c r="U155" s="27"/>
      <c r="V155" s="27">
        <v>159</v>
      </c>
      <c r="W155" s="27"/>
      <c r="X155" s="27"/>
      <c r="Y155" s="27"/>
      <c r="AA155" s="35"/>
      <c r="AB155" s="35"/>
      <c r="AC155" s="35"/>
      <c r="AD155" s="35"/>
      <c r="AE155" s="36"/>
      <c r="AF155" s="64"/>
      <c r="AG155" s="38"/>
      <c r="AH155" s="32"/>
      <c r="AI155" s="38"/>
      <c r="AJ155" s="38"/>
      <c r="AK155" s="38"/>
      <c r="AL155" s="30"/>
    </row>
    <row r="156" spans="1:38">
      <c r="A156" s="1">
        <v>36</v>
      </c>
      <c r="B156" s="1">
        <v>33</v>
      </c>
      <c r="C156" s="1" t="s">
        <v>822</v>
      </c>
      <c r="D156" s="29" t="s">
        <v>122</v>
      </c>
      <c r="E156" s="29"/>
      <c r="F156" s="27">
        <v>80</v>
      </c>
      <c r="G156" s="27"/>
      <c r="H156" s="27">
        <v>77</v>
      </c>
      <c r="I156" s="27"/>
      <c r="J156" s="27"/>
      <c r="K156" s="32">
        <f t="shared" si="19"/>
        <v>157</v>
      </c>
      <c r="L156" s="32" t="s">
        <v>1286</v>
      </c>
      <c r="M156" s="32"/>
      <c r="N156" s="39">
        <f t="shared" si="20"/>
        <v>156.98500000000001</v>
      </c>
      <c r="O156" s="32">
        <f t="shared" si="21"/>
        <v>2</v>
      </c>
      <c r="P156" s="32">
        <f t="shared" ca="1" si="22"/>
        <v>0</v>
      </c>
      <c r="Q156" s="33" t="s">
        <v>158</v>
      </c>
      <c r="R156" s="34">
        <f t="shared" si="23"/>
        <v>0</v>
      </c>
      <c r="S156" s="34">
        <f t="shared" si="24"/>
        <v>156.99377000000001</v>
      </c>
      <c r="T156" s="29"/>
      <c r="U156" s="27">
        <v>80</v>
      </c>
      <c r="V156" s="27">
        <v>77</v>
      </c>
      <c r="W156" s="27"/>
      <c r="X156" s="27"/>
      <c r="Y156" s="27"/>
      <c r="AA156" s="35">
        <v>0</v>
      </c>
      <c r="AB156" s="35">
        <v>0</v>
      </c>
      <c r="AC156" s="35">
        <v>0</v>
      </c>
      <c r="AD156" s="35">
        <v>0</v>
      </c>
      <c r="AE156" s="36">
        <v>2</v>
      </c>
      <c r="AF156" s="64">
        <v>156.99417</v>
      </c>
      <c r="AG156" s="38">
        <v>80</v>
      </c>
      <c r="AH156" s="32">
        <v>237</v>
      </c>
      <c r="AI156" s="38"/>
      <c r="AJ156" s="38"/>
      <c r="AK156" s="38"/>
      <c r="AL156" s="30"/>
    </row>
    <row r="157" spans="1:38">
      <c r="A157" s="1">
        <v>37</v>
      </c>
      <c r="B157" s="1" t="s">
        <v>223</v>
      </c>
      <c r="C157" s="1" t="s">
        <v>823</v>
      </c>
      <c r="D157" s="29" t="s">
        <v>90</v>
      </c>
      <c r="E157" s="29">
        <v>57</v>
      </c>
      <c r="F157" s="27">
        <v>90</v>
      </c>
      <c r="G157" s="27"/>
      <c r="H157" s="27"/>
      <c r="I157" s="27"/>
      <c r="J157" s="27"/>
      <c r="K157" s="32">
        <f t="shared" si="19"/>
        <v>147</v>
      </c>
      <c r="L157" s="32" t="s">
        <v>1287</v>
      </c>
      <c r="M157" s="32"/>
      <c r="N157" s="39">
        <f t="shared" si="20"/>
        <v>146.98490000000001</v>
      </c>
      <c r="O157" s="32">
        <f t="shared" si="21"/>
        <v>2</v>
      </c>
      <c r="P157" s="32">
        <f t="shared" ca="1" si="22"/>
        <v>0</v>
      </c>
      <c r="Q157" s="33" t="s">
        <v>158</v>
      </c>
      <c r="R157" s="55">
        <f t="shared" si="23"/>
        <v>0</v>
      </c>
      <c r="S157" s="34">
        <f t="shared" si="24"/>
        <v>147.05089999999998</v>
      </c>
      <c r="T157" s="29">
        <v>57</v>
      </c>
      <c r="U157" s="27">
        <v>90</v>
      </c>
      <c r="V157" s="27"/>
      <c r="W157" s="27"/>
      <c r="X157" s="27"/>
      <c r="Y157" s="27"/>
      <c r="AA157" s="35">
        <v>0</v>
      </c>
      <c r="AB157" s="35">
        <v>0</v>
      </c>
      <c r="AC157" s="35">
        <v>0</v>
      </c>
      <c r="AD157" s="35">
        <v>0</v>
      </c>
      <c r="AE157" s="36">
        <v>2</v>
      </c>
      <c r="AF157" s="64">
        <v>147.05129999999997</v>
      </c>
      <c r="AG157" s="38">
        <v>90</v>
      </c>
      <c r="AH157" s="32">
        <v>0</v>
      </c>
      <c r="AI157" s="38"/>
      <c r="AJ157" s="38"/>
      <c r="AK157" s="38"/>
      <c r="AL157" s="30"/>
    </row>
    <row r="158" spans="1:38">
      <c r="A158" s="1">
        <v>38</v>
      </c>
      <c r="B158" s="1">
        <v>34</v>
      </c>
      <c r="C158" s="1" t="s">
        <v>824</v>
      </c>
      <c r="D158" s="29" t="s">
        <v>28</v>
      </c>
      <c r="E158" s="29"/>
      <c r="F158" s="27"/>
      <c r="G158" s="27"/>
      <c r="H158" s="27">
        <v>138</v>
      </c>
      <c r="I158" s="27"/>
      <c r="J158" s="27"/>
      <c r="K158" s="32">
        <f t="shared" si="19"/>
        <v>138</v>
      </c>
      <c r="L158" s="32" t="s">
        <v>1286</v>
      </c>
      <c r="M158" s="32"/>
      <c r="N158" s="39">
        <f t="shared" si="20"/>
        <v>137.98480000000001</v>
      </c>
      <c r="O158" s="32">
        <f t="shared" si="21"/>
        <v>1</v>
      </c>
      <c r="P158" s="32">
        <f t="shared" ca="1" si="22"/>
        <v>0</v>
      </c>
      <c r="Q158" s="33" t="s">
        <v>158</v>
      </c>
      <c r="R158" s="34">
        <f t="shared" si="23"/>
        <v>0</v>
      </c>
      <c r="S158" s="34">
        <f t="shared" si="24"/>
        <v>137.98618000000002</v>
      </c>
      <c r="T158" s="29"/>
      <c r="U158" s="27"/>
      <c r="V158" s="27">
        <v>138</v>
      </c>
      <c r="W158" s="27"/>
      <c r="X158" s="27"/>
      <c r="Y158" s="27"/>
      <c r="AA158" s="35">
        <v>0</v>
      </c>
      <c r="AB158" s="35">
        <v>0</v>
      </c>
      <c r="AC158" s="35">
        <v>0</v>
      </c>
      <c r="AD158" s="35">
        <v>0</v>
      </c>
      <c r="AE158" s="36">
        <v>1</v>
      </c>
      <c r="AF158" s="64">
        <v>137.98658</v>
      </c>
      <c r="AG158" s="38">
        <v>138</v>
      </c>
      <c r="AH158" s="32">
        <v>276</v>
      </c>
      <c r="AI158" s="38"/>
      <c r="AJ158" s="38"/>
      <c r="AK158" s="38"/>
      <c r="AL158" s="30"/>
    </row>
    <row r="159" spans="1:38">
      <c r="A159" s="1">
        <v>39</v>
      </c>
      <c r="B159" s="1">
        <v>35</v>
      </c>
      <c r="C159" s="1" t="s">
        <v>825</v>
      </c>
      <c r="D159" s="29" t="s">
        <v>50</v>
      </c>
      <c r="E159" s="29">
        <v>40</v>
      </c>
      <c r="F159" s="27"/>
      <c r="G159" s="27">
        <v>78</v>
      </c>
      <c r="H159" s="27"/>
      <c r="I159" s="27"/>
      <c r="J159" s="27"/>
      <c r="K159" s="32">
        <f t="shared" si="19"/>
        <v>118</v>
      </c>
      <c r="L159" s="32" t="s">
        <v>1286</v>
      </c>
      <c r="M159" s="32"/>
      <c r="N159" s="39">
        <f t="shared" si="20"/>
        <v>117.9847</v>
      </c>
      <c r="O159" s="32">
        <f t="shared" si="21"/>
        <v>2</v>
      </c>
      <c r="P159" s="32">
        <f t="shared" ca="1" si="22"/>
        <v>0</v>
      </c>
      <c r="Q159" s="33" t="s">
        <v>158</v>
      </c>
      <c r="R159" s="55">
        <f t="shared" si="23"/>
        <v>0</v>
      </c>
      <c r="S159" s="34">
        <f t="shared" si="24"/>
        <v>118.02548000000002</v>
      </c>
      <c r="T159" s="29">
        <v>40</v>
      </c>
      <c r="U159" s="27"/>
      <c r="V159" s="27">
        <v>78</v>
      </c>
      <c r="W159" s="27"/>
      <c r="X159" s="27"/>
      <c r="Y159" s="27"/>
      <c r="AA159" s="35">
        <v>0</v>
      </c>
      <c r="AB159" s="35">
        <v>0</v>
      </c>
      <c r="AC159" s="35">
        <v>0</v>
      </c>
      <c r="AD159" s="35">
        <v>0</v>
      </c>
      <c r="AE159" s="36">
        <v>2</v>
      </c>
      <c r="AF159" s="64">
        <v>118.02588000000002</v>
      </c>
      <c r="AG159" s="38">
        <v>78</v>
      </c>
      <c r="AH159" s="32">
        <v>196</v>
      </c>
      <c r="AI159" s="38"/>
      <c r="AJ159" s="38"/>
      <c r="AK159" s="38"/>
      <c r="AL159" s="30"/>
    </row>
    <row r="160" spans="1:38">
      <c r="A160" s="1">
        <v>40</v>
      </c>
      <c r="B160" s="1">
        <v>36</v>
      </c>
      <c r="C160" s="1" t="s">
        <v>826</v>
      </c>
      <c r="D160" s="29" t="s">
        <v>81</v>
      </c>
      <c r="E160" s="29">
        <v>114</v>
      </c>
      <c r="F160" s="27"/>
      <c r="G160" s="27"/>
      <c r="H160" s="27"/>
      <c r="I160" s="27"/>
      <c r="J160" s="27"/>
      <c r="K160" s="32">
        <f t="shared" si="19"/>
        <v>114</v>
      </c>
      <c r="L160" s="32" t="s">
        <v>1286</v>
      </c>
      <c r="M160" s="32"/>
      <c r="N160" s="39">
        <f t="shared" si="20"/>
        <v>113.9846</v>
      </c>
      <c r="O160" s="32">
        <f t="shared" si="21"/>
        <v>1</v>
      </c>
      <c r="P160" s="32">
        <f t="shared" ca="1" si="22"/>
        <v>0</v>
      </c>
      <c r="Q160" s="33" t="s">
        <v>158</v>
      </c>
      <c r="R160" s="55">
        <f t="shared" si="23"/>
        <v>0</v>
      </c>
      <c r="S160" s="34">
        <f t="shared" si="24"/>
        <v>114.0986</v>
      </c>
      <c r="T160" s="29">
        <v>114</v>
      </c>
      <c r="U160" s="27"/>
      <c r="V160" s="27"/>
      <c r="W160" s="27"/>
      <c r="X160" s="27"/>
      <c r="Y160" s="27"/>
      <c r="AA160" s="35">
        <v>0</v>
      </c>
      <c r="AB160" s="35">
        <v>0</v>
      </c>
      <c r="AC160" s="35">
        <v>0</v>
      </c>
      <c r="AD160" s="35">
        <v>0</v>
      </c>
      <c r="AE160" s="36">
        <v>1</v>
      </c>
      <c r="AF160" s="64">
        <v>114.099</v>
      </c>
      <c r="AG160" s="38">
        <v>114</v>
      </c>
      <c r="AH160" s="32">
        <v>228</v>
      </c>
      <c r="AI160" s="38"/>
      <c r="AJ160" s="38"/>
      <c r="AK160" s="38"/>
      <c r="AL160" s="30"/>
    </row>
    <row r="161" spans="1:38">
      <c r="A161" s="1">
        <v>41</v>
      </c>
      <c r="B161" s="1">
        <v>37</v>
      </c>
      <c r="C161" s="1" t="s">
        <v>827</v>
      </c>
      <c r="D161" s="29" t="s">
        <v>146</v>
      </c>
      <c r="E161" s="29">
        <v>112</v>
      </c>
      <c r="F161" s="27"/>
      <c r="G161" s="27"/>
      <c r="H161" s="27"/>
      <c r="I161" s="27"/>
      <c r="J161" s="27"/>
      <c r="K161" s="32">
        <f t="shared" si="19"/>
        <v>112</v>
      </c>
      <c r="L161" s="32" t="s">
        <v>1286</v>
      </c>
      <c r="M161" s="32"/>
      <c r="N161" s="39">
        <f t="shared" si="20"/>
        <v>111.9845</v>
      </c>
      <c r="O161" s="32">
        <f t="shared" si="21"/>
        <v>1</v>
      </c>
      <c r="P161" s="32">
        <f t="shared" ca="1" si="22"/>
        <v>0</v>
      </c>
      <c r="Q161" s="33" t="s">
        <v>158</v>
      </c>
      <c r="R161" s="55">
        <f t="shared" si="23"/>
        <v>0</v>
      </c>
      <c r="S161" s="34">
        <f t="shared" si="24"/>
        <v>112.09649999999999</v>
      </c>
      <c r="T161" s="29">
        <v>112</v>
      </c>
      <c r="U161" s="27"/>
      <c r="V161" s="27"/>
      <c r="W161" s="27"/>
      <c r="X161" s="27"/>
      <c r="Y161" s="27"/>
      <c r="AA161" s="35">
        <v>0</v>
      </c>
      <c r="AB161" s="35">
        <v>0</v>
      </c>
      <c r="AC161" s="35">
        <v>0</v>
      </c>
      <c r="AD161" s="35">
        <v>0</v>
      </c>
      <c r="AE161" s="36">
        <v>1</v>
      </c>
      <c r="AF161" s="64">
        <v>112.09689999999999</v>
      </c>
      <c r="AG161" s="38">
        <v>112</v>
      </c>
      <c r="AH161" s="32">
        <v>224</v>
      </c>
      <c r="AI161" s="38"/>
      <c r="AJ161" s="38"/>
      <c r="AK161" s="38"/>
      <c r="AL161" s="30"/>
    </row>
    <row r="162" spans="1:38">
      <c r="A162" s="1">
        <v>42</v>
      </c>
      <c r="B162" s="1">
        <v>38</v>
      </c>
      <c r="C162" s="1" t="s">
        <v>828</v>
      </c>
      <c r="D162" s="29" t="s">
        <v>305</v>
      </c>
      <c r="E162" s="29"/>
      <c r="F162" s="27"/>
      <c r="G162" s="27"/>
      <c r="H162" s="27"/>
      <c r="I162" s="27">
        <v>109</v>
      </c>
      <c r="J162" s="27"/>
      <c r="K162" s="32">
        <f t="shared" si="19"/>
        <v>109</v>
      </c>
      <c r="L162" s="32" t="s">
        <v>1286</v>
      </c>
      <c r="M162" s="32"/>
      <c r="N162" s="39">
        <f t="shared" si="20"/>
        <v>108.98439999999999</v>
      </c>
      <c r="O162" s="32">
        <f t="shared" si="21"/>
        <v>1</v>
      </c>
      <c r="P162" s="32">
        <f t="shared" ca="1" si="22"/>
        <v>0</v>
      </c>
      <c r="Q162" s="33" t="s">
        <v>158</v>
      </c>
      <c r="R162" s="34">
        <f t="shared" si="23"/>
        <v>0</v>
      </c>
      <c r="S162" s="34">
        <f t="shared" si="24"/>
        <v>108.98549</v>
      </c>
      <c r="T162" s="29"/>
      <c r="U162" s="27"/>
      <c r="V162" s="27">
        <v>109</v>
      </c>
      <c r="W162" s="27"/>
      <c r="X162" s="27"/>
      <c r="Y162" s="27"/>
      <c r="AA162" s="35">
        <v>0</v>
      </c>
      <c r="AB162" s="35">
        <v>0</v>
      </c>
      <c r="AC162" s="35">
        <v>0</v>
      </c>
      <c r="AD162" s="35">
        <v>0</v>
      </c>
      <c r="AE162" s="36">
        <v>1</v>
      </c>
      <c r="AF162" s="64">
        <v>108.98589000000001</v>
      </c>
      <c r="AG162" s="38">
        <v>109</v>
      </c>
      <c r="AH162" s="32">
        <v>218</v>
      </c>
      <c r="AI162" s="38"/>
      <c r="AJ162" s="38"/>
      <c r="AK162" s="38"/>
      <c r="AL162" s="30"/>
    </row>
    <row r="163" spans="1:38">
      <c r="A163" s="1">
        <v>43</v>
      </c>
      <c r="B163" s="1">
        <v>39</v>
      </c>
      <c r="C163" s="1" t="s">
        <v>829</v>
      </c>
      <c r="D163" s="29" t="s">
        <v>77</v>
      </c>
      <c r="E163" s="29">
        <v>59</v>
      </c>
      <c r="F163" s="27"/>
      <c r="G163" s="27"/>
      <c r="H163" s="27">
        <v>49</v>
      </c>
      <c r="I163" s="27"/>
      <c r="J163" s="27"/>
      <c r="K163" s="32">
        <f t="shared" si="19"/>
        <v>108</v>
      </c>
      <c r="L163" s="32" t="s">
        <v>1286</v>
      </c>
      <c r="M163" s="32"/>
      <c r="N163" s="39">
        <f t="shared" si="20"/>
        <v>107.9843</v>
      </c>
      <c r="O163" s="32">
        <f t="shared" si="21"/>
        <v>2</v>
      </c>
      <c r="P163" s="32">
        <f t="shared" ca="1" si="22"/>
        <v>0</v>
      </c>
      <c r="Q163" s="33" t="s">
        <v>158</v>
      </c>
      <c r="R163" s="55">
        <f t="shared" si="23"/>
        <v>0</v>
      </c>
      <c r="S163" s="34">
        <f t="shared" si="24"/>
        <v>108.04379</v>
      </c>
      <c r="T163" s="29">
        <v>59</v>
      </c>
      <c r="U163" s="27"/>
      <c r="V163" s="27">
        <v>49</v>
      </c>
      <c r="W163" s="27"/>
      <c r="X163" s="27"/>
      <c r="Y163" s="27"/>
      <c r="AA163" s="35">
        <v>0</v>
      </c>
      <c r="AB163" s="35">
        <v>0</v>
      </c>
      <c r="AC163" s="35">
        <v>0</v>
      </c>
      <c r="AD163" s="35">
        <v>0</v>
      </c>
      <c r="AE163" s="36">
        <v>2</v>
      </c>
      <c r="AF163" s="64">
        <v>108.04419</v>
      </c>
      <c r="AG163" s="38">
        <v>59</v>
      </c>
      <c r="AH163" s="32">
        <v>167</v>
      </c>
      <c r="AI163" s="38"/>
      <c r="AJ163" s="38"/>
      <c r="AK163" s="38"/>
      <c r="AL163" s="30"/>
    </row>
    <row r="164" spans="1:38">
      <c r="A164" s="1">
        <v>44</v>
      </c>
      <c r="B164" s="1">
        <v>40</v>
      </c>
      <c r="C164" s="1" t="s">
        <v>830</v>
      </c>
      <c r="D164" s="29" t="s">
        <v>24</v>
      </c>
      <c r="E164" s="29">
        <v>106</v>
      </c>
      <c r="F164" s="27"/>
      <c r="G164" s="27"/>
      <c r="H164" s="27"/>
      <c r="I164" s="27"/>
      <c r="J164" s="27"/>
      <c r="K164" s="32">
        <f t="shared" si="19"/>
        <v>106</v>
      </c>
      <c r="L164" s="32" t="s">
        <v>1286</v>
      </c>
      <c r="M164" s="32"/>
      <c r="N164" s="39">
        <f t="shared" si="20"/>
        <v>105.9842</v>
      </c>
      <c r="O164" s="32">
        <f t="shared" si="21"/>
        <v>1</v>
      </c>
      <c r="P164" s="32">
        <f t="shared" ca="1" si="22"/>
        <v>0</v>
      </c>
      <c r="Q164" s="33" t="s">
        <v>158</v>
      </c>
      <c r="R164" s="55">
        <f t="shared" si="23"/>
        <v>0</v>
      </c>
      <c r="S164" s="34">
        <f t="shared" si="24"/>
        <v>106.0902</v>
      </c>
      <c r="T164" s="29">
        <v>106</v>
      </c>
      <c r="U164" s="27"/>
      <c r="V164" s="27"/>
      <c r="W164" s="27"/>
      <c r="X164" s="27"/>
      <c r="Y164" s="27"/>
      <c r="AA164" s="35">
        <v>0</v>
      </c>
      <c r="AB164" s="35">
        <v>0</v>
      </c>
      <c r="AC164" s="35">
        <v>0</v>
      </c>
      <c r="AD164" s="35">
        <v>0</v>
      </c>
      <c r="AE164" s="36">
        <v>1</v>
      </c>
      <c r="AF164" s="64">
        <v>106.09059999999999</v>
      </c>
      <c r="AG164" s="38">
        <v>106</v>
      </c>
      <c r="AH164" s="32">
        <v>212</v>
      </c>
      <c r="AI164" s="38"/>
      <c r="AJ164" s="38"/>
      <c r="AK164" s="38"/>
      <c r="AL164" s="30"/>
    </row>
    <row r="165" spans="1:38">
      <c r="A165" s="1">
        <v>45</v>
      </c>
      <c r="B165" s="1">
        <v>41</v>
      </c>
      <c r="C165" s="1" t="s">
        <v>831</v>
      </c>
      <c r="D165" s="29" t="s">
        <v>77</v>
      </c>
      <c r="E165" s="29">
        <v>90</v>
      </c>
      <c r="F165" s="27"/>
      <c r="G165" s="27"/>
      <c r="H165" s="27"/>
      <c r="I165" s="27"/>
      <c r="J165" s="27"/>
      <c r="K165" s="32">
        <f t="shared" si="19"/>
        <v>90</v>
      </c>
      <c r="L165" s="32" t="s">
        <v>1286</v>
      </c>
      <c r="M165" s="32"/>
      <c r="N165" s="39">
        <f t="shared" si="20"/>
        <v>89.984099999999998</v>
      </c>
      <c r="O165" s="32">
        <f t="shared" si="21"/>
        <v>1</v>
      </c>
      <c r="P165" s="32">
        <f t="shared" ca="1" si="22"/>
        <v>0</v>
      </c>
      <c r="Q165" s="33" t="s">
        <v>158</v>
      </c>
      <c r="R165" s="55">
        <f t="shared" si="23"/>
        <v>0</v>
      </c>
      <c r="S165" s="34">
        <f t="shared" si="24"/>
        <v>90.074100000000001</v>
      </c>
      <c r="T165" s="29">
        <v>90</v>
      </c>
      <c r="U165" s="27"/>
      <c r="V165" s="27"/>
      <c r="W165" s="27"/>
      <c r="X165" s="27"/>
      <c r="Y165" s="27"/>
      <c r="AA165" s="35">
        <v>0</v>
      </c>
      <c r="AB165" s="35">
        <v>0</v>
      </c>
      <c r="AC165" s="35">
        <v>0</v>
      </c>
      <c r="AD165" s="35">
        <v>0</v>
      </c>
      <c r="AE165" s="36">
        <v>1</v>
      </c>
      <c r="AF165" s="64">
        <v>90.074399999999997</v>
      </c>
      <c r="AG165" s="38">
        <v>90</v>
      </c>
      <c r="AH165" s="32">
        <v>180</v>
      </c>
      <c r="AI165" s="38"/>
      <c r="AJ165" s="38"/>
      <c r="AK165" s="38"/>
      <c r="AL165" s="30"/>
    </row>
    <row r="166" spans="1:38">
      <c r="A166" s="1">
        <v>46</v>
      </c>
      <c r="B166" s="1">
        <v>42</v>
      </c>
      <c r="C166" s="1" t="s">
        <v>832</v>
      </c>
      <c r="D166" s="29" t="s">
        <v>107</v>
      </c>
      <c r="E166" s="29"/>
      <c r="F166" s="27"/>
      <c r="G166" s="27"/>
      <c r="H166" s="27">
        <v>86</v>
      </c>
      <c r="I166" s="27"/>
      <c r="J166" s="27"/>
      <c r="K166" s="32">
        <f t="shared" si="19"/>
        <v>86</v>
      </c>
      <c r="L166" s="32" t="s">
        <v>1286</v>
      </c>
      <c r="M166" s="32"/>
      <c r="N166" s="39">
        <f t="shared" si="20"/>
        <v>85.983999999999995</v>
      </c>
      <c r="O166" s="32">
        <f t="shared" si="21"/>
        <v>1</v>
      </c>
      <c r="P166" s="32">
        <f t="shared" ca="1" si="22"/>
        <v>0</v>
      </c>
      <c r="Q166" s="33" t="s">
        <v>158</v>
      </c>
      <c r="R166" s="34">
        <f t="shared" si="23"/>
        <v>0</v>
      </c>
      <c r="S166" s="34">
        <f t="shared" si="24"/>
        <v>85.984859999999998</v>
      </c>
      <c r="T166" s="29"/>
      <c r="U166" s="27"/>
      <c r="V166" s="27">
        <v>86</v>
      </c>
      <c r="W166" s="27"/>
      <c r="X166" s="27"/>
      <c r="Y166" s="27"/>
      <c r="AA166" s="35">
        <v>0</v>
      </c>
      <c r="AB166" s="35">
        <v>0</v>
      </c>
      <c r="AC166" s="35">
        <v>0</v>
      </c>
      <c r="AD166" s="35">
        <v>0</v>
      </c>
      <c r="AE166" s="36">
        <v>1</v>
      </c>
      <c r="AF166" s="64">
        <v>85.985160000000008</v>
      </c>
      <c r="AG166" s="38">
        <v>86</v>
      </c>
      <c r="AH166" s="32">
        <v>172</v>
      </c>
      <c r="AI166" s="38"/>
      <c r="AJ166" s="38"/>
      <c r="AK166" s="38"/>
      <c r="AL166" s="30"/>
    </row>
    <row r="167" spans="1:38">
      <c r="A167" s="1">
        <v>47</v>
      </c>
      <c r="B167" s="1">
        <v>43</v>
      </c>
      <c r="C167" s="1" t="s">
        <v>833</v>
      </c>
      <c r="D167" s="29" t="s">
        <v>47</v>
      </c>
      <c r="E167" s="29">
        <v>82</v>
      </c>
      <c r="F167" s="27"/>
      <c r="G167" s="27"/>
      <c r="H167" s="27"/>
      <c r="I167" s="27"/>
      <c r="J167" s="27"/>
      <c r="K167" s="32">
        <f t="shared" si="19"/>
        <v>82</v>
      </c>
      <c r="L167" s="32" t="s">
        <v>1286</v>
      </c>
      <c r="M167" s="32"/>
      <c r="N167" s="39">
        <f t="shared" si="20"/>
        <v>81.983900000000006</v>
      </c>
      <c r="O167" s="32">
        <f t="shared" si="21"/>
        <v>1</v>
      </c>
      <c r="P167" s="32">
        <f t="shared" ca="1" si="22"/>
        <v>0</v>
      </c>
      <c r="Q167" s="33" t="s">
        <v>158</v>
      </c>
      <c r="R167" s="55">
        <f t="shared" si="23"/>
        <v>0</v>
      </c>
      <c r="S167" s="34">
        <f t="shared" si="24"/>
        <v>82.065899999999999</v>
      </c>
      <c r="T167" s="29">
        <v>82</v>
      </c>
      <c r="U167" s="27"/>
      <c r="V167" s="27"/>
      <c r="W167" s="27"/>
      <c r="X167" s="27"/>
      <c r="Y167" s="27"/>
      <c r="AA167" s="35">
        <v>0</v>
      </c>
      <c r="AB167" s="35">
        <v>0</v>
      </c>
      <c r="AC167" s="35">
        <v>0</v>
      </c>
      <c r="AD167" s="35">
        <v>0</v>
      </c>
      <c r="AE167" s="36">
        <v>1</v>
      </c>
      <c r="AF167" s="64">
        <v>82.066199999999995</v>
      </c>
      <c r="AG167" s="38">
        <v>82</v>
      </c>
      <c r="AH167" s="32">
        <v>164</v>
      </c>
      <c r="AI167" s="38"/>
      <c r="AJ167" s="38"/>
      <c r="AK167" s="38"/>
      <c r="AL167" s="30"/>
    </row>
    <row r="168" spans="1:38">
      <c r="A168" s="1">
        <v>48</v>
      </c>
      <c r="B168" s="1">
        <v>44</v>
      </c>
      <c r="C168" s="1" t="s">
        <v>834</v>
      </c>
      <c r="D168" s="29" t="s">
        <v>122</v>
      </c>
      <c r="E168" s="29"/>
      <c r="F168" s="27"/>
      <c r="G168" s="27"/>
      <c r="H168" s="27">
        <v>81</v>
      </c>
      <c r="I168" s="27"/>
      <c r="J168" s="27"/>
      <c r="K168" s="32">
        <f t="shared" si="19"/>
        <v>81</v>
      </c>
      <c r="L168" s="32" t="s">
        <v>1286</v>
      </c>
      <c r="M168" s="32"/>
      <c r="N168" s="39">
        <f t="shared" si="20"/>
        <v>80.983800000000002</v>
      </c>
      <c r="O168" s="32">
        <f t="shared" si="21"/>
        <v>1</v>
      </c>
      <c r="P168" s="32">
        <f t="shared" ca="1" si="22"/>
        <v>0</v>
      </c>
      <c r="Q168" s="33" t="s">
        <v>158</v>
      </c>
      <c r="R168" s="34">
        <f t="shared" si="23"/>
        <v>0</v>
      </c>
      <c r="S168" s="34">
        <f t="shared" si="24"/>
        <v>80.984610000000004</v>
      </c>
      <c r="T168" s="29"/>
      <c r="U168" s="27"/>
      <c r="V168" s="27">
        <v>81</v>
      </c>
      <c r="W168" s="27"/>
      <c r="X168" s="27"/>
      <c r="Y168" s="27"/>
      <c r="AA168" s="35">
        <v>0</v>
      </c>
      <c r="AB168" s="35">
        <v>0</v>
      </c>
      <c r="AC168" s="35">
        <v>0</v>
      </c>
      <c r="AD168" s="35">
        <v>0</v>
      </c>
      <c r="AE168" s="36">
        <v>1</v>
      </c>
      <c r="AF168" s="64">
        <v>80.984909999999999</v>
      </c>
      <c r="AG168" s="38">
        <v>81</v>
      </c>
      <c r="AH168" s="32">
        <v>162</v>
      </c>
      <c r="AI168" s="38"/>
      <c r="AJ168" s="38"/>
      <c r="AK168" s="38"/>
      <c r="AL168" s="30"/>
    </row>
    <row r="169" spans="1:38">
      <c r="A169" s="1">
        <v>49</v>
      </c>
      <c r="B169" s="1">
        <v>45</v>
      </c>
      <c r="C169" s="1" t="s">
        <v>835</v>
      </c>
      <c r="D169" s="29" t="s">
        <v>74</v>
      </c>
      <c r="E169" s="29">
        <v>62</v>
      </c>
      <c r="F169" s="27"/>
      <c r="G169" s="27"/>
      <c r="H169" s="27"/>
      <c r="I169" s="27"/>
      <c r="J169" s="27"/>
      <c r="K169" s="32">
        <f t="shared" si="19"/>
        <v>62</v>
      </c>
      <c r="L169" s="32" t="s">
        <v>1286</v>
      </c>
      <c r="M169" s="32"/>
      <c r="N169" s="39">
        <f t="shared" si="20"/>
        <v>61.983699999999999</v>
      </c>
      <c r="O169" s="32">
        <f t="shared" si="21"/>
        <v>1</v>
      </c>
      <c r="P169" s="32">
        <f t="shared" ca="1" si="22"/>
        <v>0</v>
      </c>
      <c r="Q169" s="33" t="s">
        <v>158</v>
      </c>
      <c r="R169" s="55">
        <f t="shared" si="23"/>
        <v>0</v>
      </c>
      <c r="S169" s="34">
        <f t="shared" si="24"/>
        <v>62.045699999999997</v>
      </c>
      <c r="T169" s="29">
        <v>62</v>
      </c>
      <c r="U169" s="27"/>
      <c r="V169" s="27"/>
      <c r="W169" s="27"/>
      <c r="X169" s="27"/>
      <c r="Y169" s="27"/>
      <c r="AA169" s="35">
        <v>0</v>
      </c>
      <c r="AB169" s="35">
        <v>0</v>
      </c>
      <c r="AC169" s="35">
        <v>0</v>
      </c>
      <c r="AD169" s="35">
        <v>0</v>
      </c>
      <c r="AE169" s="36">
        <v>1</v>
      </c>
      <c r="AF169" s="64">
        <v>62.045999999999999</v>
      </c>
      <c r="AG169" s="38">
        <v>62</v>
      </c>
      <c r="AH169" s="32">
        <v>124</v>
      </c>
      <c r="AI169" s="38"/>
      <c r="AJ169" s="38"/>
      <c r="AK169" s="38"/>
      <c r="AL169" s="30"/>
    </row>
    <row r="170" spans="1:38">
      <c r="A170" s="1">
        <v>50</v>
      </c>
      <c r="B170" s="1">
        <v>46</v>
      </c>
      <c r="C170" s="1" t="s">
        <v>836</v>
      </c>
      <c r="D170" s="29" t="s">
        <v>65</v>
      </c>
      <c r="E170" s="29"/>
      <c r="F170" s="27"/>
      <c r="G170" s="27"/>
      <c r="H170" s="27">
        <v>56</v>
      </c>
      <c r="I170" s="27"/>
      <c r="J170" s="27"/>
      <c r="K170" s="32">
        <f t="shared" si="19"/>
        <v>56</v>
      </c>
      <c r="L170" s="32" t="s">
        <v>1286</v>
      </c>
      <c r="M170" s="32"/>
      <c r="N170" s="39">
        <f t="shared" si="20"/>
        <v>55.983600000000003</v>
      </c>
      <c r="O170" s="32">
        <f t="shared" si="21"/>
        <v>1</v>
      </c>
      <c r="P170" s="32">
        <f t="shared" ca="1" si="22"/>
        <v>0</v>
      </c>
      <c r="Q170" s="33" t="s">
        <v>158</v>
      </c>
      <c r="R170" s="34">
        <f t="shared" si="23"/>
        <v>0</v>
      </c>
      <c r="S170" s="34">
        <f t="shared" si="24"/>
        <v>55.984160000000003</v>
      </c>
      <c r="T170" s="29"/>
      <c r="U170" s="27"/>
      <c r="V170" s="27">
        <v>56</v>
      </c>
      <c r="W170" s="27"/>
      <c r="X170" s="27"/>
      <c r="Y170" s="27"/>
      <c r="AA170" s="35">
        <v>0</v>
      </c>
      <c r="AB170" s="35">
        <v>0</v>
      </c>
      <c r="AC170" s="35">
        <v>0</v>
      </c>
      <c r="AD170" s="35">
        <v>0</v>
      </c>
      <c r="AE170" s="36">
        <v>1</v>
      </c>
      <c r="AF170" s="64">
        <v>55.984459999999999</v>
      </c>
      <c r="AG170" s="38">
        <v>56</v>
      </c>
      <c r="AH170" s="32">
        <v>112</v>
      </c>
      <c r="AI170" s="38"/>
      <c r="AJ170" s="38"/>
      <c r="AK170" s="38"/>
      <c r="AL170" s="30"/>
    </row>
    <row r="171" spans="1:38">
      <c r="A171" s="1">
        <v>51</v>
      </c>
      <c r="B171" s="1">
        <v>47</v>
      </c>
      <c r="C171" s="1" t="s">
        <v>837</v>
      </c>
      <c r="D171" s="29" t="s">
        <v>65</v>
      </c>
      <c r="E171" s="29">
        <v>32</v>
      </c>
      <c r="F171" s="27"/>
      <c r="G171" s="27"/>
      <c r="H171" s="27"/>
      <c r="I171" s="27"/>
      <c r="J171" s="27"/>
      <c r="K171" s="32">
        <f t="shared" si="19"/>
        <v>32</v>
      </c>
      <c r="L171" s="32" t="s">
        <v>1286</v>
      </c>
      <c r="M171" s="32"/>
      <c r="N171" s="39">
        <f t="shared" si="20"/>
        <v>31.983499999999999</v>
      </c>
      <c r="O171" s="32">
        <f t="shared" si="21"/>
        <v>1</v>
      </c>
      <c r="P171" s="32">
        <f t="shared" ca="1" si="22"/>
        <v>0</v>
      </c>
      <c r="Q171" s="33" t="s">
        <v>158</v>
      </c>
      <c r="R171" s="55">
        <f t="shared" si="23"/>
        <v>0</v>
      </c>
      <c r="S171" s="34">
        <f t="shared" si="24"/>
        <v>32.015499999999996</v>
      </c>
      <c r="T171" s="29">
        <v>32</v>
      </c>
      <c r="U171" s="27"/>
      <c r="V171" s="27"/>
      <c r="W171" s="27"/>
      <c r="X171" s="27"/>
      <c r="Y171" s="27"/>
      <c r="AA171" s="35">
        <v>0</v>
      </c>
      <c r="AB171" s="35">
        <v>0</v>
      </c>
      <c r="AC171" s="35">
        <v>0</v>
      </c>
      <c r="AD171" s="35">
        <v>0</v>
      </c>
      <c r="AE171" s="36">
        <v>1</v>
      </c>
      <c r="AF171" s="64">
        <v>32.015799999999999</v>
      </c>
      <c r="AG171" s="38">
        <v>32</v>
      </c>
      <c r="AH171" s="32">
        <v>64</v>
      </c>
      <c r="AI171" s="38"/>
      <c r="AJ171" s="38"/>
      <c r="AK171" s="38"/>
      <c r="AL171" s="30"/>
    </row>
    <row r="172" spans="1:38" ht="3" customHeight="1">
      <c r="D172" s="50"/>
      <c r="E172" s="50"/>
      <c r="F172" s="50"/>
      <c r="G172" s="50"/>
      <c r="H172" s="50"/>
      <c r="I172" s="50"/>
      <c r="J172" s="50"/>
      <c r="K172" s="32"/>
      <c r="L172" s="27"/>
      <c r="M172" s="27"/>
      <c r="N172" s="39"/>
      <c r="O172" s="27"/>
      <c r="P172" s="27"/>
      <c r="R172" s="56"/>
      <c r="S172" s="34"/>
      <c r="T172" s="50"/>
      <c r="U172" s="50"/>
      <c r="V172" s="50"/>
      <c r="W172" s="50"/>
      <c r="X172" s="50"/>
      <c r="Y172" s="50"/>
      <c r="AE172" s="60"/>
      <c r="AF172" s="60"/>
      <c r="AH172" s="26"/>
      <c r="AI172" s="38"/>
      <c r="AJ172" s="38"/>
      <c r="AK172" s="38"/>
      <c r="AL172" s="30"/>
    </row>
    <row r="173" spans="1:38">
      <c r="D173" s="27"/>
      <c r="E173" s="27"/>
      <c r="F173" s="27"/>
      <c r="G173" s="27"/>
      <c r="H173" s="27"/>
      <c r="I173" s="27"/>
      <c r="J173" s="27"/>
      <c r="K173" s="32"/>
      <c r="L173" s="27"/>
      <c r="M173" s="27"/>
      <c r="N173" s="39"/>
      <c r="O173" s="27"/>
      <c r="P173" s="27"/>
      <c r="R173" s="59"/>
      <c r="S173" s="34"/>
      <c r="T173" s="27"/>
      <c r="U173" s="27"/>
      <c r="V173" s="27"/>
      <c r="W173" s="27"/>
      <c r="X173" s="27"/>
      <c r="Y173" s="27"/>
      <c r="AE173" s="60"/>
      <c r="AF173" s="60"/>
      <c r="AH173" s="26"/>
      <c r="AI173" s="38"/>
      <c r="AJ173" s="38"/>
      <c r="AK173" s="38"/>
      <c r="AL173" s="30"/>
    </row>
    <row r="174" spans="1:38" ht="15">
      <c r="A174" s="57"/>
      <c r="B174" s="57"/>
      <c r="C174" s="26" t="s">
        <v>111</v>
      </c>
      <c r="D174" s="27"/>
      <c r="E174" s="27"/>
      <c r="F174" s="27"/>
      <c r="G174" s="27"/>
      <c r="H174" s="27"/>
      <c r="I174" s="27"/>
      <c r="J174" s="27"/>
      <c r="K174" s="32"/>
      <c r="L174" s="27"/>
      <c r="M174" s="27"/>
      <c r="N174" s="39"/>
      <c r="O174" s="27"/>
      <c r="P174" s="27"/>
      <c r="Q174" s="50" t="str">
        <f>C174</f>
        <v>F50</v>
      </c>
      <c r="R174" s="56"/>
      <c r="S174" s="34"/>
      <c r="T174" s="27"/>
      <c r="U174" s="50"/>
      <c r="V174" s="50"/>
      <c r="W174" s="50"/>
      <c r="X174" s="50"/>
      <c r="Y174" s="50"/>
      <c r="AE174" s="60"/>
      <c r="AF174" s="60"/>
      <c r="AH174" s="26"/>
      <c r="AI174" s="38">
        <v>741</v>
      </c>
      <c r="AJ174" s="38">
        <v>676</v>
      </c>
      <c r="AK174" s="38">
        <v>675</v>
      </c>
      <c r="AL174" s="30"/>
    </row>
    <row r="175" spans="1:38" ht="15">
      <c r="A175" s="58">
        <v>1</v>
      </c>
      <c r="B175" s="58">
        <v>1</v>
      </c>
      <c r="C175" s="1" t="s">
        <v>110</v>
      </c>
      <c r="D175" s="29" t="s">
        <v>47</v>
      </c>
      <c r="E175" s="29">
        <v>199</v>
      </c>
      <c r="F175" s="27"/>
      <c r="G175" s="27">
        <v>195</v>
      </c>
      <c r="H175" s="27"/>
      <c r="I175" s="27">
        <v>196</v>
      </c>
      <c r="J175" s="27">
        <v>197</v>
      </c>
      <c r="K175" s="32">
        <f t="shared" ref="K175:K217" si="25"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787</v>
      </c>
      <c r="L175" s="32" t="s">
        <v>1286</v>
      </c>
      <c r="M175" s="32" t="s">
        <v>112</v>
      </c>
      <c r="N175" s="39">
        <f t="shared" ref="N175:N217" si="26">K175-(ROW(K175)-ROW(K$6))/10000</f>
        <v>786.98310000000004</v>
      </c>
      <c r="O175" s="32">
        <f t="shared" ref="O175:O217" si="27">COUNT(E175:J175)</f>
        <v>4</v>
      </c>
      <c r="P175" s="32">
        <f t="shared" ref="P175:P217" ca="1" si="28">IF(AND(O175=1,OFFSET(D175,0,P$3)&gt;0),"Y",0)</f>
        <v>0</v>
      </c>
      <c r="Q175" s="33" t="s">
        <v>111</v>
      </c>
      <c r="R175" s="55">
        <f t="shared" ref="R175:R217" si="29">1-(Q175=Q174)</f>
        <v>0</v>
      </c>
      <c r="S175" s="34">
        <f t="shared" ref="S175:S217" si="30">N175+T175/1000+U175/10000+V175/100000+W175/1000000+X175/10000000+Y175/100000000</f>
        <v>787.18428549999999</v>
      </c>
      <c r="T175" s="29">
        <v>199</v>
      </c>
      <c r="U175" s="27"/>
      <c r="V175" s="27">
        <v>197</v>
      </c>
      <c r="W175" s="27">
        <v>196</v>
      </c>
      <c r="X175" s="27">
        <v>195</v>
      </c>
      <c r="Y175" s="27"/>
      <c r="AA175" s="35">
        <v>0</v>
      </c>
      <c r="AB175" s="35">
        <v>0</v>
      </c>
      <c r="AC175" s="35">
        <v>0</v>
      </c>
      <c r="AD175" s="35">
        <v>0</v>
      </c>
      <c r="AE175" s="36">
        <v>3</v>
      </c>
      <c r="AF175" s="64">
        <v>590.18415499999992</v>
      </c>
      <c r="AG175" s="38">
        <v>199</v>
      </c>
      <c r="AH175" s="32">
        <v>789</v>
      </c>
      <c r="AI175" s="38" t="s">
        <v>112</v>
      </c>
      <c r="AJ175" s="38" t="s">
        <v>251</v>
      </c>
      <c r="AK175" s="38" t="s">
        <v>838</v>
      </c>
      <c r="AL175" s="30"/>
    </row>
    <row r="176" spans="1:38" ht="15">
      <c r="A176" s="58">
        <v>2</v>
      </c>
      <c r="B176" s="58">
        <v>2</v>
      </c>
      <c r="C176" s="1" t="s">
        <v>839</v>
      </c>
      <c r="D176" s="29" t="s">
        <v>47</v>
      </c>
      <c r="E176" s="29">
        <v>186</v>
      </c>
      <c r="F176" s="27">
        <v>184</v>
      </c>
      <c r="G176" s="27">
        <v>184</v>
      </c>
      <c r="H176" s="27">
        <v>176</v>
      </c>
      <c r="I176" s="27">
        <v>187</v>
      </c>
      <c r="J176" s="27"/>
      <c r="K176" s="32">
        <f t="shared" si="25"/>
        <v>741</v>
      </c>
      <c r="L176" s="32" t="s">
        <v>1286</v>
      </c>
      <c r="M176" s="32" t="s">
        <v>251</v>
      </c>
      <c r="N176" s="39">
        <f t="shared" si="26"/>
        <v>740.98299999999995</v>
      </c>
      <c r="O176" s="32">
        <f t="shared" si="27"/>
        <v>5</v>
      </c>
      <c r="P176" s="32">
        <f t="shared" ca="1" si="28"/>
        <v>0</v>
      </c>
      <c r="Q176" s="33" t="s">
        <v>111</v>
      </c>
      <c r="R176" s="55">
        <f t="shared" si="29"/>
        <v>0</v>
      </c>
      <c r="S176" s="34">
        <f t="shared" si="30"/>
        <v>741.18947160000005</v>
      </c>
      <c r="T176" s="29">
        <v>186</v>
      </c>
      <c r="U176" s="27">
        <v>184</v>
      </c>
      <c r="V176" s="27">
        <v>187</v>
      </c>
      <c r="W176" s="27">
        <v>184</v>
      </c>
      <c r="X176" s="27">
        <v>176</v>
      </c>
      <c r="Y176" s="27"/>
      <c r="AA176" s="35">
        <v>0</v>
      </c>
      <c r="AB176" s="35">
        <v>0</v>
      </c>
      <c r="AC176" s="35">
        <v>0</v>
      </c>
      <c r="AD176" s="35">
        <v>0</v>
      </c>
      <c r="AE176" s="36">
        <v>5</v>
      </c>
      <c r="AF176" s="64">
        <v>741.18987160000006</v>
      </c>
      <c r="AG176" s="38">
        <v>187</v>
      </c>
      <c r="AH176" s="32">
        <v>744</v>
      </c>
      <c r="AI176" s="38" t="s">
        <v>112</v>
      </c>
      <c r="AJ176" s="38" t="s">
        <v>251</v>
      </c>
      <c r="AK176" s="38"/>
      <c r="AL176" s="30"/>
    </row>
    <row r="177" spans="1:38" ht="15">
      <c r="A177" s="58">
        <v>3</v>
      </c>
      <c r="B177" s="58">
        <v>3</v>
      </c>
      <c r="C177" s="1" t="s">
        <v>179</v>
      </c>
      <c r="D177" s="29" t="s">
        <v>33</v>
      </c>
      <c r="E177" s="29"/>
      <c r="F177" s="27">
        <v>174</v>
      </c>
      <c r="G177" s="27">
        <v>167</v>
      </c>
      <c r="H177" s="27">
        <v>161</v>
      </c>
      <c r="I177" s="27">
        <v>174</v>
      </c>
      <c r="J177" s="27">
        <v>182</v>
      </c>
      <c r="K177" s="32">
        <f t="shared" si="25"/>
        <v>697</v>
      </c>
      <c r="L177" s="32" t="s">
        <v>1286</v>
      </c>
      <c r="M177" s="32" t="s">
        <v>838</v>
      </c>
      <c r="N177" s="39">
        <f t="shared" si="26"/>
        <v>696.98289999999997</v>
      </c>
      <c r="O177" s="32">
        <f t="shared" si="27"/>
        <v>5</v>
      </c>
      <c r="P177" s="32">
        <f t="shared" ca="1" si="28"/>
        <v>0</v>
      </c>
      <c r="Q177" s="33" t="s">
        <v>111</v>
      </c>
      <c r="R177" s="34">
        <f t="shared" si="29"/>
        <v>0</v>
      </c>
      <c r="S177" s="34">
        <f t="shared" si="30"/>
        <v>697.00231230999987</v>
      </c>
      <c r="T177" s="29"/>
      <c r="U177" s="27">
        <v>174</v>
      </c>
      <c r="V177" s="27">
        <v>182</v>
      </c>
      <c r="W177" s="27">
        <v>174</v>
      </c>
      <c r="X177" s="27">
        <v>167</v>
      </c>
      <c r="Y177" s="27">
        <v>161</v>
      </c>
      <c r="AA177" s="35">
        <v>0</v>
      </c>
      <c r="AB177" s="35">
        <v>0</v>
      </c>
      <c r="AC177" s="35">
        <v>0</v>
      </c>
      <c r="AD177" s="35">
        <v>0</v>
      </c>
      <c r="AE177" s="36">
        <v>4</v>
      </c>
      <c r="AF177" s="64">
        <v>676.00262310000005</v>
      </c>
      <c r="AG177" s="38">
        <v>174</v>
      </c>
      <c r="AH177" s="32">
        <v>689</v>
      </c>
      <c r="AI177" s="38"/>
      <c r="AJ177" s="38" t="s">
        <v>251</v>
      </c>
      <c r="AK177" s="38" t="s">
        <v>838</v>
      </c>
      <c r="AL177" s="30"/>
    </row>
    <row r="178" spans="1:38" ht="15">
      <c r="A178" s="58">
        <v>4</v>
      </c>
      <c r="B178" s="58">
        <v>4</v>
      </c>
      <c r="C178" s="1" t="s">
        <v>203</v>
      </c>
      <c r="D178" s="29" t="s">
        <v>122</v>
      </c>
      <c r="E178" s="29">
        <v>164</v>
      </c>
      <c r="F178" s="27">
        <v>173</v>
      </c>
      <c r="G178" s="27">
        <v>162</v>
      </c>
      <c r="H178" s="27">
        <v>174</v>
      </c>
      <c r="I178" s="27">
        <v>164</v>
      </c>
      <c r="J178" s="27">
        <v>178</v>
      </c>
      <c r="K178" s="32">
        <f t="shared" si="25"/>
        <v>689</v>
      </c>
      <c r="L178" s="32" t="s">
        <v>1286</v>
      </c>
      <c r="M178" s="32"/>
      <c r="N178" s="39">
        <f t="shared" si="26"/>
        <v>688.9828</v>
      </c>
      <c r="O178" s="32">
        <f t="shared" si="27"/>
        <v>6</v>
      </c>
      <c r="P178" s="32">
        <f t="shared" ca="1" si="28"/>
        <v>0</v>
      </c>
      <c r="Q178" s="33" t="s">
        <v>111</v>
      </c>
      <c r="R178" s="55">
        <f t="shared" si="29"/>
        <v>0</v>
      </c>
      <c r="S178" s="34">
        <f t="shared" si="30"/>
        <v>689.16607202000012</v>
      </c>
      <c r="T178" s="29">
        <v>164</v>
      </c>
      <c r="U178" s="27">
        <v>173</v>
      </c>
      <c r="V178" s="27">
        <v>178</v>
      </c>
      <c r="W178" s="27">
        <v>174</v>
      </c>
      <c r="X178" s="27">
        <v>164</v>
      </c>
      <c r="Y178" s="27">
        <v>162</v>
      </c>
      <c r="AA178" s="35">
        <v>0</v>
      </c>
      <c r="AB178" s="35">
        <v>0</v>
      </c>
      <c r="AC178" s="35">
        <v>0</v>
      </c>
      <c r="AD178" s="35">
        <v>0</v>
      </c>
      <c r="AE178" s="36">
        <v>5</v>
      </c>
      <c r="AF178" s="64">
        <v>675.16642020000006</v>
      </c>
      <c r="AG178" s="38">
        <v>174</v>
      </c>
      <c r="AH178" s="32">
        <v>685</v>
      </c>
      <c r="AI178" s="38"/>
      <c r="AJ178" s="38" t="s">
        <v>251</v>
      </c>
      <c r="AK178" s="38" t="s">
        <v>838</v>
      </c>
      <c r="AL178" s="30"/>
    </row>
    <row r="179" spans="1:38" ht="15">
      <c r="A179" s="58">
        <v>5</v>
      </c>
      <c r="B179" s="58">
        <v>5</v>
      </c>
      <c r="C179" s="1" t="s">
        <v>840</v>
      </c>
      <c r="D179" s="29" t="s">
        <v>122</v>
      </c>
      <c r="E179" s="29"/>
      <c r="F179" s="27">
        <v>168</v>
      </c>
      <c r="G179" s="27">
        <v>160</v>
      </c>
      <c r="H179" s="27">
        <v>167</v>
      </c>
      <c r="I179" s="27">
        <v>167</v>
      </c>
      <c r="J179" s="27"/>
      <c r="K179" s="32">
        <f t="shared" si="25"/>
        <v>662</v>
      </c>
      <c r="L179" s="32" t="s">
        <v>1286</v>
      </c>
      <c r="M179" s="32"/>
      <c r="N179" s="39">
        <f t="shared" si="26"/>
        <v>661.98270000000002</v>
      </c>
      <c r="O179" s="32">
        <f t="shared" si="27"/>
        <v>4</v>
      </c>
      <c r="P179" s="32">
        <f t="shared" ca="1" si="28"/>
        <v>0</v>
      </c>
      <c r="Q179" s="33" t="s">
        <v>111</v>
      </c>
      <c r="R179" s="34">
        <f t="shared" si="29"/>
        <v>0</v>
      </c>
      <c r="S179" s="34">
        <f t="shared" si="30"/>
        <v>662.00135299999999</v>
      </c>
      <c r="T179" s="29"/>
      <c r="U179" s="27">
        <v>168</v>
      </c>
      <c r="V179" s="27">
        <v>167</v>
      </c>
      <c r="W179" s="27">
        <v>167</v>
      </c>
      <c r="X179" s="27">
        <v>160</v>
      </c>
      <c r="Y179" s="27"/>
      <c r="AA179" s="35" t="s">
        <v>1293</v>
      </c>
      <c r="AB179" s="35">
        <v>0</v>
      </c>
      <c r="AC179" s="35">
        <v>0</v>
      </c>
      <c r="AD179" s="35">
        <v>0</v>
      </c>
      <c r="AE179" s="36">
        <v>4</v>
      </c>
      <c r="AF179" s="64">
        <v>662.00175300000001</v>
      </c>
      <c r="AG179" s="38">
        <v>168</v>
      </c>
      <c r="AH179" s="32">
        <v>670</v>
      </c>
      <c r="AI179" s="38"/>
      <c r="AJ179" s="38"/>
      <c r="AK179" s="38"/>
      <c r="AL179" s="30"/>
    </row>
    <row r="180" spans="1:38" ht="15">
      <c r="A180" s="58">
        <v>6</v>
      </c>
      <c r="B180" s="58">
        <v>6</v>
      </c>
      <c r="C180" s="1" t="s">
        <v>233</v>
      </c>
      <c r="D180" s="29" t="s">
        <v>36</v>
      </c>
      <c r="E180" s="29">
        <v>137</v>
      </c>
      <c r="F180" s="27">
        <v>160</v>
      </c>
      <c r="G180" s="27"/>
      <c r="H180" s="27">
        <v>130</v>
      </c>
      <c r="I180" s="27"/>
      <c r="J180" s="27">
        <v>172</v>
      </c>
      <c r="K180" s="32">
        <f t="shared" si="25"/>
        <v>599</v>
      </c>
      <c r="L180" s="32" t="s">
        <v>1286</v>
      </c>
      <c r="M180" s="32"/>
      <c r="N180" s="39">
        <f t="shared" si="26"/>
        <v>598.98260000000005</v>
      </c>
      <c r="O180" s="32">
        <f t="shared" si="27"/>
        <v>4</v>
      </c>
      <c r="P180" s="32">
        <f t="shared" ca="1" si="28"/>
        <v>0</v>
      </c>
      <c r="Q180" s="33" t="s">
        <v>111</v>
      </c>
      <c r="R180" s="55">
        <f t="shared" si="29"/>
        <v>0</v>
      </c>
      <c r="S180" s="34">
        <f t="shared" si="30"/>
        <v>599.13744999999994</v>
      </c>
      <c r="T180" s="29">
        <v>137</v>
      </c>
      <c r="U180" s="27">
        <v>160</v>
      </c>
      <c r="V180" s="27">
        <v>172</v>
      </c>
      <c r="W180" s="27">
        <v>130</v>
      </c>
      <c r="X180" s="27"/>
      <c r="Y180" s="27"/>
      <c r="AA180" s="35">
        <v>0</v>
      </c>
      <c r="AB180" s="35">
        <v>0</v>
      </c>
      <c r="AC180" s="35">
        <v>0</v>
      </c>
      <c r="AD180" s="35">
        <v>0</v>
      </c>
      <c r="AE180" s="36">
        <v>3</v>
      </c>
      <c r="AF180" s="64">
        <v>427.13660000000004</v>
      </c>
      <c r="AG180" s="38">
        <v>160</v>
      </c>
      <c r="AH180" s="32">
        <v>587</v>
      </c>
      <c r="AI180" s="38"/>
      <c r="AJ180" s="38"/>
      <c r="AK180" s="38"/>
      <c r="AL180" s="30"/>
    </row>
    <row r="181" spans="1:38" ht="15">
      <c r="A181" s="58">
        <v>7</v>
      </c>
      <c r="B181" s="58">
        <v>7</v>
      </c>
      <c r="C181" s="1" t="s">
        <v>215</v>
      </c>
      <c r="D181" s="29" t="s">
        <v>217</v>
      </c>
      <c r="E181" s="29">
        <v>130</v>
      </c>
      <c r="F181" s="27">
        <v>141</v>
      </c>
      <c r="G181" s="27">
        <v>133</v>
      </c>
      <c r="H181" s="27"/>
      <c r="I181" s="27">
        <v>140</v>
      </c>
      <c r="J181" s="27">
        <v>177</v>
      </c>
      <c r="K181" s="32">
        <f t="shared" si="25"/>
        <v>591</v>
      </c>
      <c r="L181" s="32" t="s">
        <v>1286</v>
      </c>
      <c r="M181" s="32"/>
      <c r="N181" s="39">
        <f t="shared" si="26"/>
        <v>590.98249999999996</v>
      </c>
      <c r="O181" s="32">
        <f t="shared" si="27"/>
        <v>5</v>
      </c>
      <c r="P181" s="32">
        <f t="shared" ca="1" si="28"/>
        <v>0</v>
      </c>
      <c r="Q181" s="33" t="s">
        <v>111</v>
      </c>
      <c r="R181" s="55">
        <f t="shared" si="29"/>
        <v>0</v>
      </c>
      <c r="S181" s="34">
        <f t="shared" si="30"/>
        <v>591.12852329999987</v>
      </c>
      <c r="T181" s="29">
        <v>130</v>
      </c>
      <c r="U181" s="27">
        <v>141</v>
      </c>
      <c r="V181" s="27">
        <v>177</v>
      </c>
      <c r="W181" s="27">
        <v>140</v>
      </c>
      <c r="X181" s="27">
        <v>133</v>
      </c>
      <c r="Y181" s="27"/>
      <c r="AA181" s="35">
        <v>0</v>
      </c>
      <c r="AB181" s="35">
        <v>0</v>
      </c>
      <c r="AC181" s="35">
        <v>0</v>
      </c>
      <c r="AD181" s="35">
        <v>0</v>
      </c>
      <c r="AE181" s="36">
        <v>4</v>
      </c>
      <c r="AF181" s="64">
        <v>544.12853299999995</v>
      </c>
      <c r="AG181" s="38">
        <v>141</v>
      </c>
      <c r="AH181" s="32">
        <v>555</v>
      </c>
      <c r="AI181" s="38"/>
      <c r="AJ181" s="38"/>
      <c r="AK181" s="38"/>
      <c r="AL181" s="30"/>
    </row>
    <row r="182" spans="1:38" ht="15">
      <c r="A182" s="58">
        <v>8</v>
      </c>
      <c r="B182" s="58">
        <v>8</v>
      </c>
      <c r="C182" s="1" t="s">
        <v>256</v>
      </c>
      <c r="D182" s="29" t="s">
        <v>36</v>
      </c>
      <c r="E182" s="29"/>
      <c r="F182" s="27">
        <v>115</v>
      </c>
      <c r="G182" s="27">
        <v>112</v>
      </c>
      <c r="H182" s="27">
        <v>120</v>
      </c>
      <c r="I182" s="27">
        <v>133</v>
      </c>
      <c r="J182" s="27">
        <v>162</v>
      </c>
      <c r="K182" s="32">
        <f t="shared" si="25"/>
        <v>530</v>
      </c>
      <c r="L182" s="32" t="s">
        <v>1286</v>
      </c>
      <c r="M182" s="32"/>
      <c r="N182" s="39">
        <f t="shared" si="26"/>
        <v>529.98239999999998</v>
      </c>
      <c r="O182" s="32">
        <f t="shared" si="27"/>
        <v>5</v>
      </c>
      <c r="P182" s="32">
        <f t="shared" ca="1" si="28"/>
        <v>0</v>
      </c>
      <c r="Q182" s="33" t="s">
        <v>111</v>
      </c>
      <c r="R182" s="34">
        <f t="shared" si="29"/>
        <v>0</v>
      </c>
      <c r="S182" s="34">
        <f t="shared" si="30"/>
        <v>529.9956661199999</v>
      </c>
      <c r="T182" s="29"/>
      <c r="U182" s="27">
        <v>115</v>
      </c>
      <c r="V182" s="27">
        <v>162</v>
      </c>
      <c r="W182" s="27">
        <v>133</v>
      </c>
      <c r="X182" s="27">
        <v>120</v>
      </c>
      <c r="Y182" s="27">
        <v>112</v>
      </c>
      <c r="AA182" s="35">
        <v>0</v>
      </c>
      <c r="AB182" s="35">
        <v>0</v>
      </c>
      <c r="AC182" s="35">
        <v>0</v>
      </c>
      <c r="AD182" s="35">
        <v>0</v>
      </c>
      <c r="AE182" s="36">
        <v>4</v>
      </c>
      <c r="AF182" s="64">
        <v>479.9957612</v>
      </c>
      <c r="AG182" s="38">
        <v>133</v>
      </c>
      <c r="AH182" s="32">
        <v>501</v>
      </c>
      <c r="AI182" s="38"/>
      <c r="AJ182" s="38"/>
      <c r="AK182" s="38"/>
      <c r="AL182" s="30"/>
    </row>
    <row r="183" spans="1:38" ht="15">
      <c r="A183" s="58">
        <v>9</v>
      </c>
      <c r="B183" s="58">
        <v>9</v>
      </c>
      <c r="C183" s="1" t="s">
        <v>283</v>
      </c>
      <c r="D183" s="29" t="s">
        <v>74</v>
      </c>
      <c r="E183" s="29">
        <v>99</v>
      </c>
      <c r="F183" s="27">
        <v>124</v>
      </c>
      <c r="G183" s="27">
        <v>113</v>
      </c>
      <c r="H183" s="27">
        <v>111</v>
      </c>
      <c r="I183" s="27">
        <v>131</v>
      </c>
      <c r="J183" s="27">
        <v>149</v>
      </c>
      <c r="K183" s="32">
        <f t="shared" si="25"/>
        <v>517</v>
      </c>
      <c r="L183" s="32" t="s">
        <v>1286</v>
      </c>
      <c r="M183" s="32"/>
      <c r="N183" s="39">
        <f t="shared" si="26"/>
        <v>516.98230000000001</v>
      </c>
      <c r="O183" s="32">
        <f t="shared" si="27"/>
        <v>6</v>
      </c>
      <c r="P183" s="32">
        <f t="shared" ca="1" si="28"/>
        <v>0</v>
      </c>
      <c r="Q183" s="33" t="s">
        <v>111</v>
      </c>
      <c r="R183" s="55">
        <f t="shared" si="29"/>
        <v>0</v>
      </c>
      <c r="S183" s="34">
        <f t="shared" si="30"/>
        <v>517.09533340999997</v>
      </c>
      <c r="T183" s="29">
        <v>99</v>
      </c>
      <c r="U183" s="27">
        <v>124</v>
      </c>
      <c r="V183" s="27">
        <v>149</v>
      </c>
      <c r="W183" s="27">
        <v>131</v>
      </c>
      <c r="X183" s="27">
        <v>113</v>
      </c>
      <c r="Y183" s="27">
        <v>111</v>
      </c>
      <c r="AA183" s="35">
        <v>0</v>
      </c>
      <c r="AB183" s="35">
        <v>0</v>
      </c>
      <c r="AC183" s="35">
        <v>0</v>
      </c>
      <c r="AD183" s="35">
        <v>0</v>
      </c>
      <c r="AE183" s="36">
        <v>5</v>
      </c>
      <c r="AF183" s="64">
        <v>479.09553410000001</v>
      </c>
      <c r="AG183" s="38">
        <v>131</v>
      </c>
      <c r="AH183" s="32">
        <v>499</v>
      </c>
      <c r="AI183" s="38"/>
      <c r="AJ183" s="38"/>
      <c r="AK183" s="38"/>
      <c r="AL183" s="30"/>
    </row>
    <row r="184" spans="1:38" ht="15">
      <c r="A184" s="58">
        <v>10</v>
      </c>
      <c r="B184" s="58">
        <v>10</v>
      </c>
      <c r="C184" s="1" t="s">
        <v>270</v>
      </c>
      <c r="D184" s="29" t="s">
        <v>36</v>
      </c>
      <c r="E184" s="29"/>
      <c r="F184" s="27">
        <v>111</v>
      </c>
      <c r="G184" s="27"/>
      <c r="H184" s="27">
        <v>101</v>
      </c>
      <c r="I184" s="27">
        <v>124</v>
      </c>
      <c r="J184" s="27">
        <v>156</v>
      </c>
      <c r="K184" s="32">
        <f t="shared" si="25"/>
        <v>492</v>
      </c>
      <c r="L184" s="32" t="s">
        <v>1286</v>
      </c>
      <c r="M184" s="32"/>
      <c r="N184" s="39">
        <f t="shared" si="26"/>
        <v>491.98219999999998</v>
      </c>
      <c r="O184" s="32">
        <f t="shared" si="27"/>
        <v>4</v>
      </c>
      <c r="P184" s="32">
        <f t="shared" ca="1" si="28"/>
        <v>0</v>
      </c>
      <c r="Q184" s="33" t="s">
        <v>111</v>
      </c>
      <c r="R184" s="34">
        <f t="shared" si="29"/>
        <v>0</v>
      </c>
      <c r="S184" s="34">
        <f t="shared" si="30"/>
        <v>491.99499409999999</v>
      </c>
      <c r="T184" s="29"/>
      <c r="U184" s="27">
        <v>111</v>
      </c>
      <c r="V184" s="27">
        <v>156</v>
      </c>
      <c r="W184" s="27">
        <v>124</v>
      </c>
      <c r="X184" s="27">
        <v>101</v>
      </c>
      <c r="Y184" s="27"/>
      <c r="AA184" s="35">
        <v>0</v>
      </c>
      <c r="AB184" s="35">
        <v>0</v>
      </c>
      <c r="AC184" s="35">
        <v>0</v>
      </c>
      <c r="AD184" s="35">
        <v>0</v>
      </c>
      <c r="AE184" s="36">
        <v>3</v>
      </c>
      <c r="AF184" s="64">
        <v>335.99414099999996</v>
      </c>
      <c r="AG184" s="38">
        <v>124</v>
      </c>
      <c r="AH184" s="32">
        <v>460</v>
      </c>
      <c r="AI184" s="38"/>
      <c r="AJ184" s="38"/>
      <c r="AK184" s="38"/>
      <c r="AL184" s="30"/>
    </row>
    <row r="185" spans="1:38" ht="15">
      <c r="A185" s="58">
        <v>11</v>
      </c>
      <c r="B185" s="58">
        <v>11</v>
      </c>
      <c r="C185" s="1" t="s">
        <v>297</v>
      </c>
      <c r="D185" s="29" t="s">
        <v>143</v>
      </c>
      <c r="E185" s="29">
        <v>108</v>
      </c>
      <c r="F185" s="27"/>
      <c r="G185" s="27">
        <v>84</v>
      </c>
      <c r="H185" s="27">
        <v>108</v>
      </c>
      <c r="I185" s="27">
        <v>118</v>
      </c>
      <c r="J185" s="27">
        <v>142</v>
      </c>
      <c r="K185" s="32">
        <f t="shared" si="25"/>
        <v>476</v>
      </c>
      <c r="L185" s="32" t="s">
        <v>1286</v>
      </c>
      <c r="M185" s="32"/>
      <c r="N185" s="39">
        <f t="shared" si="26"/>
        <v>475.9821</v>
      </c>
      <c r="O185" s="32">
        <f t="shared" si="27"/>
        <v>5</v>
      </c>
      <c r="P185" s="32">
        <f t="shared" ca="1" si="28"/>
        <v>0</v>
      </c>
      <c r="Q185" s="33" t="s">
        <v>111</v>
      </c>
      <c r="R185" s="55">
        <f t="shared" si="29"/>
        <v>0</v>
      </c>
      <c r="S185" s="34">
        <f t="shared" si="30"/>
        <v>476.09164963999996</v>
      </c>
      <c r="T185" s="29">
        <v>108</v>
      </c>
      <c r="U185" s="27"/>
      <c r="V185" s="27">
        <v>142</v>
      </c>
      <c r="W185" s="27">
        <v>118</v>
      </c>
      <c r="X185" s="27">
        <v>108</v>
      </c>
      <c r="Y185" s="27">
        <v>84</v>
      </c>
      <c r="AA185" s="35">
        <v>0</v>
      </c>
      <c r="AB185" s="35">
        <v>0</v>
      </c>
      <c r="AC185" s="35">
        <v>0</v>
      </c>
      <c r="AD185" s="35">
        <v>0</v>
      </c>
      <c r="AE185" s="36">
        <v>4</v>
      </c>
      <c r="AF185" s="64">
        <v>418.09149639999998</v>
      </c>
      <c r="AG185" s="38">
        <v>118</v>
      </c>
      <c r="AH185" s="32">
        <v>452</v>
      </c>
      <c r="AI185" s="38"/>
      <c r="AJ185" s="38"/>
      <c r="AK185" s="38"/>
      <c r="AL185" s="30"/>
    </row>
    <row r="186" spans="1:38" ht="15">
      <c r="A186" s="58">
        <v>12</v>
      </c>
      <c r="B186" s="58">
        <v>12</v>
      </c>
      <c r="C186" s="1" t="s">
        <v>841</v>
      </c>
      <c r="D186" s="29" t="s">
        <v>146</v>
      </c>
      <c r="E186" s="29"/>
      <c r="F186" s="27">
        <v>162</v>
      </c>
      <c r="G186" s="27">
        <v>151</v>
      </c>
      <c r="H186" s="27">
        <v>153</v>
      </c>
      <c r="I186" s="27"/>
      <c r="J186" s="27"/>
      <c r="K186" s="32">
        <f t="shared" si="25"/>
        <v>466</v>
      </c>
      <c r="L186" s="32" t="s">
        <v>1286</v>
      </c>
      <c r="M186" s="32"/>
      <c r="N186" s="39">
        <f t="shared" si="26"/>
        <v>465.98200000000003</v>
      </c>
      <c r="O186" s="32">
        <f t="shared" si="27"/>
        <v>3</v>
      </c>
      <c r="P186" s="32">
        <f t="shared" ca="1" si="28"/>
        <v>0</v>
      </c>
      <c r="Q186" s="33" t="s">
        <v>111</v>
      </c>
      <c r="R186" s="34">
        <f t="shared" si="29"/>
        <v>0</v>
      </c>
      <c r="S186" s="34">
        <f t="shared" si="30"/>
        <v>465.99988100000007</v>
      </c>
      <c r="T186" s="29"/>
      <c r="U186" s="27">
        <v>162</v>
      </c>
      <c r="V186" s="27">
        <v>153</v>
      </c>
      <c r="W186" s="27">
        <v>151</v>
      </c>
      <c r="X186" s="27"/>
      <c r="Y186" s="27"/>
      <c r="AA186" s="35">
        <v>0</v>
      </c>
      <c r="AB186" s="35">
        <v>0</v>
      </c>
      <c r="AC186" s="35">
        <v>0</v>
      </c>
      <c r="AD186" s="35">
        <v>0</v>
      </c>
      <c r="AE186" s="36">
        <v>3</v>
      </c>
      <c r="AF186" s="64">
        <v>466.00048100000004</v>
      </c>
      <c r="AG186" s="38">
        <v>162</v>
      </c>
      <c r="AH186" s="32">
        <v>628</v>
      </c>
      <c r="AI186" s="38"/>
      <c r="AJ186" s="38"/>
      <c r="AK186" s="38"/>
      <c r="AL186" s="30"/>
    </row>
    <row r="187" spans="1:38" ht="15">
      <c r="A187" s="58">
        <v>13</v>
      </c>
      <c r="B187" s="58">
        <v>13</v>
      </c>
      <c r="C187" s="1" t="s">
        <v>296</v>
      </c>
      <c r="D187" s="29" t="s">
        <v>146</v>
      </c>
      <c r="E187" s="29">
        <v>85</v>
      </c>
      <c r="F187" s="27">
        <v>114</v>
      </c>
      <c r="G187" s="27">
        <v>104</v>
      </c>
      <c r="H187" s="27">
        <v>80</v>
      </c>
      <c r="I187" s="27"/>
      <c r="J187" s="27">
        <v>143</v>
      </c>
      <c r="K187" s="32">
        <f t="shared" si="25"/>
        <v>446</v>
      </c>
      <c r="L187" s="32" t="s">
        <v>1286</v>
      </c>
      <c r="M187" s="32"/>
      <c r="N187" s="39">
        <f t="shared" si="26"/>
        <v>445.9819</v>
      </c>
      <c r="O187" s="32">
        <f t="shared" si="27"/>
        <v>5</v>
      </c>
      <c r="P187" s="32">
        <f t="shared" ca="1" si="28"/>
        <v>0</v>
      </c>
      <c r="Q187" s="33" t="s">
        <v>111</v>
      </c>
      <c r="R187" s="55">
        <f t="shared" si="29"/>
        <v>0</v>
      </c>
      <c r="S187" s="34">
        <f t="shared" si="30"/>
        <v>446.07984199999999</v>
      </c>
      <c r="T187" s="29">
        <v>85</v>
      </c>
      <c r="U187" s="27">
        <v>114</v>
      </c>
      <c r="V187" s="27">
        <v>143</v>
      </c>
      <c r="W187" s="27">
        <v>104</v>
      </c>
      <c r="X187" s="27">
        <v>80</v>
      </c>
      <c r="Y187" s="27"/>
      <c r="AA187" s="35">
        <v>0</v>
      </c>
      <c r="AB187" s="35">
        <v>0</v>
      </c>
      <c r="AC187" s="35">
        <v>0</v>
      </c>
      <c r="AD187" s="35">
        <v>0</v>
      </c>
      <c r="AE187" s="36">
        <v>4</v>
      </c>
      <c r="AF187" s="64">
        <v>383.07961999999998</v>
      </c>
      <c r="AG187" s="38">
        <v>114</v>
      </c>
      <c r="AH187" s="32">
        <v>417</v>
      </c>
      <c r="AI187" s="38"/>
      <c r="AJ187" s="38"/>
      <c r="AK187" s="38"/>
      <c r="AL187" s="30"/>
    </row>
    <row r="188" spans="1:38" ht="15">
      <c r="A188" s="58">
        <v>14</v>
      </c>
      <c r="B188" s="58" t="s">
        <v>223</v>
      </c>
      <c r="C188" s="1" t="s">
        <v>842</v>
      </c>
      <c r="D188" s="29" t="s">
        <v>90</v>
      </c>
      <c r="E188" s="29">
        <v>142</v>
      </c>
      <c r="F188" s="27"/>
      <c r="G188" s="27">
        <v>152</v>
      </c>
      <c r="H188" s="27">
        <v>145</v>
      </c>
      <c r="I188" s="27"/>
      <c r="J188" s="27"/>
      <c r="K188" s="32">
        <f t="shared" si="25"/>
        <v>439</v>
      </c>
      <c r="L188" s="32" t="s">
        <v>1287</v>
      </c>
      <c r="M188" s="32"/>
      <c r="N188" s="39">
        <f t="shared" si="26"/>
        <v>438.98180000000002</v>
      </c>
      <c r="O188" s="32">
        <f t="shared" si="27"/>
        <v>3</v>
      </c>
      <c r="P188" s="32">
        <f t="shared" ca="1" si="28"/>
        <v>0</v>
      </c>
      <c r="Q188" s="33" t="s">
        <v>111</v>
      </c>
      <c r="R188" s="55">
        <f t="shared" si="29"/>
        <v>0</v>
      </c>
      <c r="S188" s="34">
        <f t="shared" si="30"/>
        <v>439.12546500000002</v>
      </c>
      <c r="T188" s="29">
        <v>142</v>
      </c>
      <c r="U188" s="27"/>
      <c r="V188" s="27">
        <v>152</v>
      </c>
      <c r="W188" s="27">
        <v>145</v>
      </c>
      <c r="X188" s="27"/>
      <c r="Y188" s="27"/>
      <c r="AA188" s="35">
        <v>0</v>
      </c>
      <c r="AB188" s="35">
        <v>0</v>
      </c>
      <c r="AC188" s="35">
        <v>0</v>
      </c>
      <c r="AD188" s="35">
        <v>0</v>
      </c>
      <c r="AE188" s="36">
        <v>3</v>
      </c>
      <c r="AF188" s="64">
        <v>439.12616500000001</v>
      </c>
      <c r="AG188" s="38">
        <v>152</v>
      </c>
      <c r="AH188" s="32">
        <v>0</v>
      </c>
      <c r="AI188" s="38"/>
      <c r="AJ188" s="38"/>
      <c r="AK188" s="38"/>
      <c r="AL188" s="30"/>
    </row>
    <row r="189" spans="1:38" ht="15">
      <c r="A189" s="58">
        <v>15</v>
      </c>
      <c r="B189" s="58">
        <v>14</v>
      </c>
      <c r="C189" s="1" t="s">
        <v>333</v>
      </c>
      <c r="D189" s="29" t="s">
        <v>65</v>
      </c>
      <c r="E189" s="29">
        <v>53</v>
      </c>
      <c r="F189" s="27">
        <v>103</v>
      </c>
      <c r="G189" s="27">
        <v>99</v>
      </c>
      <c r="H189" s="27"/>
      <c r="I189" s="27">
        <v>102</v>
      </c>
      <c r="J189" s="27">
        <v>133</v>
      </c>
      <c r="K189" s="32">
        <f t="shared" si="25"/>
        <v>437</v>
      </c>
      <c r="L189" s="32" t="s">
        <v>1286</v>
      </c>
      <c r="M189" s="32"/>
      <c r="N189" s="39">
        <f t="shared" si="26"/>
        <v>436.98169999999999</v>
      </c>
      <c r="O189" s="32">
        <f t="shared" si="27"/>
        <v>5</v>
      </c>
      <c r="P189" s="32">
        <f t="shared" ca="1" si="28"/>
        <v>0</v>
      </c>
      <c r="Q189" s="33" t="s">
        <v>111</v>
      </c>
      <c r="R189" s="55">
        <f t="shared" si="29"/>
        <v>0</v>
      </c>
      <c r="S189" s="34">
        <f t="shared" si="30"/>
        <v>437.04644189999999</v>
      </c>
      <c r="T189" s="29">
        <v>53</v>
      </c>
      <c r="U189" s="27">
        <v>103</v>
      </c>
      <c r="V189" s="27">
        <v>133</v>
      </c>
      <c r="W189" s="27">
        <v>102</v>
      </c>
      <c r="X189" s="27">
        <v>99</v>
      </c>
      <c r="Y189" s="27"/>
      <c r="AA189" s="35">
        <v>0</v>
      </c>
      <c r="AB189" s="35">
        <v>0</v>
      </c>
      <c r="AC189" s="35">
        <v>0</v>
      </c>
      <c r="AD189" s="35">
        <v>0</v>
      </c>
      <c r="AE189" s="36">
        <v>4</v>
      </c>
      <c r="AF189" s="64">
        <v>357.04621899999995</v>
      </c>
      <c r="AG189" s="38">
        <v>103</v>
      </c>
      <c r="AH189" s="32">
        <v>407</v>
      </c>
      <c r="AI189" s="38"/>
      <c r="AJ189" s="38"/>
      <c r="AK189" s="38"/>
      <c r="AL189" s="30"/>
    </row>
    <row r="190" spans="1:38" ht="15">
      <c r="A190" s="58">
        <v>16</v>
      </c>
      <c r="B190" s="58">
        <v>15</v>
      </c>
      <c r="C190" s="1" t="s">
        <v>843</v>
      </c>
      <c r="D190" s="29" t="s">
        <v>122</v>
      </c>
      <c r="E190" s="29"/>
      <c r="F190" s="27">
        <v>157</v>
      </c>
      <c r="G190" s="27">
        <v>138</v>
      </c>
      <c r="H190" s="27">
        <v>133</v>
      </c>
      <c r="I190" s="27"/>
      <c r="J190" s="27"/>
      <c r="K190" s="32">
        <f t="shared" si="25"/>
        <v>428</v>
      </c>
      <c r="L190" s="32" t="s">
        <v>1286</v>
      </c>
      <c r="M190" s="32"/>
      <c r="N190" s="39">
        <f t="shared" si="26"/>
        <v>427.98160000000001</v>
      </c>
      <c r="O190" s="32">
        <f t="shared" si="27"/>
        <v>3</v>
      </c>
      <c r="P190" s="32">
        <f t="shared" ca="1" si="28"/>
        <v>0</v>
      </c>
      <c r="Q190" s="33" t="s">
        <v>111</v>
      </c>
      <c r="R190" s="34">
        <f t="shared" si="29"/>
        <v>0</v>
      </c>
      <c r="S190" s="34">
        <f t="shared" si="30"/>
        <v>427.99881299999998</v>
      </c>
      <c r="T190" s="29"/>
      <c r="U190" s="27">
        <v>157</v>
      </c>
      <c r="V190" s="27">
        <v>138</v>
      </c>
      <c r="W190" s="27">
        <v>133</v>
      </c>
      <c r="X190" s="27"/>
      <c r="Y190" s="27"/>
      <c r="AA190" s="35">
        <v>0</v>
      </c>
      <c r="AB190" s="35">
        <v>0</v>
      </c>
      <c r="AC190" s="35">
        <v>0</v>
      </c>
      <c r="AD190" s="35">
        <v>0</v>
      </c>
      <c r="AE190" s="36">
        <v>3</v>
      </c>
      <c r="AF190" s="64">
        <v>427.99961299999995</v>
      </c>
      <c r="AG190" s="38">
        <v>157</v>
      </c>
      <c r="AH190" s="32">
        <v>585</v>
      </c>
      <c r="AI190" s="38"/>
      <c r="AJ190" s="38"/>
      <c r="AK190" s="38"/>
      <c r="AL190" s="30"/>
    </row>
    <row r="191" spans="1:38" ht="15">
      <c r="A191" s="58">
        <v>17</v>
      </c>
      <c r="B191" s="58">
        <v>16</v>
      </c>
      <c r="C191" s="1" t="s">
        <v>844</v>
      </c>
      <c r="D191" s="29" t="s">
        <v>217</v>
      </c>
      <c r="E191" s="29">
        <v>87</v>
      </c>
      <c r="F191" s="27">
        <v>89</v>
      </c>
      <c r="G191" s="27"/>
      <c r="H191" s="27">
        <v>93</v>
      </c>
      <c r="I191" s="27">
        <v>104</v>
      </c>
      <c r="J191" s="27"/>
      <c r="K191" s="32">
        <f t="shared" si="25"/>
        <v>373</v>
      </c>
      <c r="L191" s="32" t="s">
        <v>1286</v>
      </c>
      <c r="M191" s="32"/>
      <c r="N191" s="39">
        <f t="shared" si="26"/>
        <v>372.98149999999998</v>
      </c>
      <c r="O191" s="32">
        <f t="shared" si="27"/>
        <v>4</v>
      </c>
      <c r="P191" s="32">
        <f t="shared" ca="1" si="28"/>
        <v>0</v>
      </c>
      <c r="Q191" s="33" t="s">
        <v>111</v>
      </c>
      <c r="R191" s="55">
        <f t="shared" si="29"/>
        <v>0</v>
      </c>
      <c r="S191" s="34">
        <f t="shared" si="30"/>
        <v>373.07853299999994</v>
      </c>
      <c r="T191" s="29">
        <v>87</v>
      </c>
      <c r="U191" s="27">
        <v>89</v>
      </c>
      <c r="V191" s="27">
        <v>104</v>
      </c>
      <c r="W191" s="27">
        <v>93</v>
      </c>
      <c r="X191" s="27"/>
      <c r="Y191" s="27"/>
      <c r="AA191" s="35">
        <v>0</v>
      </c>
      <c r="AB191" s="35">
        <v>0</v>
      </c>
      <c r="AC191" s="35">
        <v>0</v>
      </c>
      <c r="AD191" s="35">
        <v>0</v>
      </c>
      <c r="AE191" s="36">
        <v>4</v>
      </c>
      <c r="AF191" s="64">
        <v>373.07903299999998</v>
      </c>
      <c r="AG191" s="38">
        <v>104</v>
      </c>
      <c r="AH191" s="32">
        <v>390</v>
      </c>
      <c r="AI191" s="38"/>
      <c r="AJ191" s="38"/>
      <c r="AK191" s="38"/>
      <c r="AL191" s="30"/>
    </row>
    <row r="192" spans="1:38" ht="15">
      <c r="A192" s="58">
        <v>18</v>
      </c>
      <c r="B192" s="58">
        <v>17</v>
      </c>
      <c r="C192" s="1" t="s">
        <v>845</v>
      </c>
      <c r="D192" s="29" t="s">
        <v>81</v>
      </c>
      <c r="E192" s="29">
        <v>116</v>
      </c>
      <c r="F192" s="27">
        <v>138</v>
      </c>
      <c r="G192" s="27"/>
      <c r="H192" s="27">
        <v>114</v>
      </c>
      <c r="I192" s="27"/>
      <c r="J192" s="27"/>
      <c r="K192" s="32">
        <f t="shared" si="25"/>
        <v>368</v>
      </c>
      <c r="L192" s="32" t="s">
        <v>1286</v>
      </c>
      <c r="M192" s="32"/>
      <c r="N192" s="39">
        <f t="shared" si="26"/>
        <v>367.98140000000001</v>
      </c>
      <c r="O192" s="32">
        <f t="shared" si="27"/>
        <v>3</v>
      </c>
      <c r="P192" s="32">
        <f t="shared" ca="1" si="28"/>
        <v>0</v>
      </c>
      <c r="Q192" s="33" t="s">
        <v>111</v>
      </c>
      <c r="R192" s="55">
        <f t="shared" si="29"/>
        <v>0</v>
      </c>
      <c r="S192" s="34">
        <f t="shared" si="30"/>
        <v>368.11234000000002</v>
      </c>
      <c r="T192" s="29">
        <v>116</v>
      </c>
      <c r="U192" s="27">
        <v>138</v>
      </c>
      <c r="V192" s="27">
        <v>114</v>
      </c>
      <c r="W192" s="27"/>
      <c r="X192" s="27"/>
      <c r="Y192" s="27"/>
      <c r="AA192" s="35">
        <v>0</v>
      </c>
      <c r="AB192" s="35">
        <v>0</v>
      </c>
      <c r="AC192" s="35">
        <v>0</v>
      </c>
      <c r="AD192" s="35">
        <v>0</v>
      </c>
      <c r="AE192" s="36">
        <v>3</v>
      </c>
      <c r="AF192" s="64">
        <v>368.11284000000001</v>
      </c>
      <c r="AG192" s="38">
        <v>138</v>
      </c>
      <c r="AH192" s="32">
        <v>506</v>
      </c>
      <c r="AI192" s="38"/>
      <c r="AJ192" s="38"/>
      <c r="AK192" s="38"/>
      <c r="AL192" s="30"/>
    </row>
    <row r="193" spans="1:38" ht="15">
      <c r="A193" s="58">
        <v>19</v>
      </c>
      <c r="B193" s="58">
        <v>18</v>
      </c>
      <c r="C193" s="1" t="s">
        <v>846</v>
      </c>
      <c r="D193" s="29" t="s">
        <v>40</v>
      </c>
      <c r="E193" s="29">
        <v>120</v>
      </c>
      <c r="F193" s="27"/>
      <c r="G193" s="27">
        <v>124</v>
      </c>
      <c r="H193" s="27">
        <v>91</v>
      </c>
      <c r="I193" s="27"/>
      <c r="J193" s="27"/>
      <c r="K193" s="32">
        <f t="shared" si="25"/>
        <v>335</v>
      </c>
      <c r="L193" s="32" t="s">
        <v>1286</v>
      </c>
      <c r="M193" s="32"/>
      <c r="N193" s="39">
        <f t="shared" si="26"/>
        <v>334.98129999999998</v>
      </c>
      <c r="O193" s="32">
        <f t="shared" si="27"/>
        <v>3</v>
      </c>
      <c r="P193" s="32">
        <f t="shared" ca="1" si="28"/>
        <v>0</v>
      </c>
      <c r="Q193" s="33" t="s">
        <v>111</v>
      </c>
      <c r="R193" s="55">
        <f t="shared" si="29"/>
        <v>0</v>
      </c>
      <c r="S193" s="34">
        <f t="shared" si="30"/>
        <v>335.10263099999997</v>
      </c>
      <c r="T193" s="29">
        <v>120</v>
      </c>
      <c r="U193" s="27"/>
      <c r="V193" s="27">
        <v>124</v>
      </c>
      <c r="W193" s="27">
        <v>91</v>
      </c>
      <c r="X193" s="27"/>
      <c r="Y193" s="27"/>
      <c r="AA193" s="35">
        <v>0</v>
      </c>
      <c r="AB193" s="35">
        <v>0</v>
      </c>
      <c r="AC193" s="35">
        <v>0</v>
      </c>
      <c r="AD193" s="35">
        <v>0</v>
      </c>
      <c r="AE193" s="36">
        <v>3</v>
      </c>
      <c r="AF193" s="64">
        <v>335.10293100000001</v>
      </c>
      <c r="AG193" s="38">
        <v>124</v>
      </c>
      <c r="AH193" s="32">
        <v>459</v>
      </c>
      <c r="AI193" s="38"/>
      <c r="AJ193" s="38"/>
      <c r="AK193" s="38"/>
      <c r="AL193" s="30"/>
    </row>
    <row r="194" spans="1:38" ht="15">
      <c r="A194" s="58">
        <v>20</v>
      </c>
      <c r="B194" s="58" t="s">
        <v>223</v>
      </c>
      <c r="C194" s="1" t="s">
        <v>847</v>
      </c>
      <c r="D194" s="29" t="s">
        <v>90</v>
      </c>
      <c r="E194" s="29"/>
      <c r="F194" s="27"/>
      <c r="G194" s="27"/>
      <c r="H194" s="27">
        <v>156</v>
      </c>
      <c r="I194" s="27">
        <v>160</v>
      </c>
      <c r="J194" s="27"/>
      <c r="K194" s="32">
        <f t="shared" si="25"/>
        <v>316</v>
      </c>
      <c r="L194" s="32" t="s">
        <v>1287</v>
      </c>
      <c r="M194" s="32"/>
      <c r="N194" s="39">
        <f t="shared" si="26"/>
        <v>315.9812</v>
      </c>
      <c r="O194" s="32">
        <f t="shared" si="27"/>
        <v>2</v>
      </c>
      <c r="P194" s="32">
        <f t="shared" ca="1" si="28"/>
        <v>0</v>
      </c>
      <c r="Q194" s="33" t="s">
        <v>111</v>
      </c>
      <c r="R194" s="34">
        <f t="shared" si="29"/>
        <v>0</v>
      </c>
      <c r="S194" s="34">
        <f t="shared" si="30"/>
        <v>315.982956</v>
      </c>
      <c r="T194" s="29"/>
      <c r="U194" s="27"/>
      <c r="V194" s="27">
        <v>160</v>
      </c>
      <c r="W194" s="27">
        <v>156</v>
      </c>
      <c r="X194" s="27"/>
      <c r="Y194" s="27"/>
      <c r="AA194" s="35">
        <v>0</v>
      </c>
      <c r="AB194" s="35">
        <v>0</v>
      </c>
      <c r="AC194" s="35">
        <v>0</v>
      </c>
      <c r="AD194" s="35">
        <v>0</v>
      </c>
      <c r="AE194" s="36">
        <v>2</v>
      </c>
      <c r="AF194" s="64">
        <v>315.98325599999998</v>
      </c>
      <c r="AG194" s="38">
        <v>160</v>
      </c>
      <c r="AH194" s="32">
        <v>0</v>
      </c>
      <c r="AI194" s="38"/>
      <c r="AJ194" s="38"/>
      <c r="AK194" s="38"/>
      <c r="AL194" s="30"/>
    </row>
    <row r="195" spans="1:38" ht="15">
      <c r="A195" s="58">
        <v>21</v>
      </c>
      <c r="B195" s="58">
        <v>19</v>
      </c>
      <c r="C195" s="1" t="s">
        <v>848</v>
      </c>
      <c r="D195" s="29" t="s">
        <v>122</v>
      </c>
      <c r="E195" s="29">
        <v>97</v>
      </c>
      <c r="F195" s="27">
        <v>112</v>
      </c>
      <c r="G195" s="27">
        <v>88</v>
      </c>
      <c r="H195" s="27"/>
      <c r="I195" s="27"/>
      <c r="J195" s="27"/>
      <c r="K195" s="32">
        <f t="shared" si="25"/>
        <v>297</v>
      </c>
      <c r="L195" s="32" t="s">
        <v>1286</v>
      </c>
      <c r="M195" s="32"/>
      <c r="N195" s="39">
        <f t="shared" si="26"/>
        <v>296.98110000000003</v>
      </c>
      <c r="O195" s="32">
        <f t="shared" si="27"/>
        <v>3</v>
      </c>
      <c r="P195" s="32">
        <f t="shared" ca="1" si="28"/>
        <v>0</v>
      </c>
      <c r="Q195" s="33" t="s">
        <v>111</v>
      </c>
      <c r="R195" s="55">
        <f t="shared" si="29"/>
        <v>0</v>
      </c>
      <c r="S195" s="34">
        <f t="shared" si="30"/>
        <v>297.09017999999998</v>
      </c>
      <c r="T195" s="29">
        <v>97</v>
      </c>
      <c r="U195" s="27">
        <v>112</v>
      </c>
      <c r="V195" s="27">
        <v>88</v>
      </c>
      <c r="W195" s="27"/>
      <c r="X195" s="27"/>
      <c r="Y195" s="27"/>
      <c r="AA195" s="35">
        <v>0</v>
      </c>
      <c r="AB195" s="35">
        <v>0</v>
      </c>
      <c r="AC195" s="35">
        <v>0</v>
      </c>
      <c r="AD195" s="35">
        <v>0</v>
      </c>
      <c r="AE195" s="36">
        <v>3</v>
      </c>
      <c r="AF195" s="64">
        <v>297.09047999999996</v>
      </c>
      <c r="AG195" s="38">
        <v>112</v>
      </c>
      <c r="AH195" s="32">
        <v>409</v>
      </c>
      <c r="AI195" s="38"/>
      <c r="AJ195" s="38"/>
      <c r="AK195" s="38"/>
      <c r="AL195" s="30"/>
    </row>
    <row r="196" spans="1:38" ht="15">
      <c r="A196" s="58">
        <v>22</v>
      </c>
      <c r="B196" s="58">
        <v>20</v>
      </c>
      <c r="C196" s="1" t="s">
        <v>382</v>
      </c>
      <c r="D196" s="29" t="s">
        <v>47</v>
      </c>
      <c r="E196" s="29">
        <v>38</v>
      </c>
      <c r="F196" s="27">
        <v>64</v>
      </c>
      <c r="G196" s="27"/>
      <c r="H196" s="27"/>
      <c r="I196" s="27">
        <v>86</v>
      </c>
      <c r="J196" s="27">
        <v>102</v>
      </c>
      <c r="K196" s="32">
        <f t="shared" si="25"/>
        <v>290</v>
      </c>
      <c r="L196" s="32" t="s">
        <v>1286</v>
      </c>
      <c r="M196" s="32"/>
      <c r="N196" s="39">
        <f t="shared" si="26"/>
        <v>289.98099999999999</v>
      </c>
      <c r="O196" s="32">
        <f t="shared" si="27"/>
        <v>4</v>
      </c>
      <c r="P196" s="32">
        <f t="shared" ca="1" si="28"/>
        <v>0</v>
      </c>
      <c r="Q196" s="33" t="s">
        <v>111</v>
      </c>
      <c r="R196" s="55">
        <f t="shared" si="29"/>
        <v>0</v>
      </c>
      <c r="S196" s="34">
        <f t="shared" si="30"/>
        <v>290.02650599999998</v>
      </c>
      <c r="T196" s="29">
        <v>38</v>
      </c>
      <c r="U196" s="27">
        <v>64</v>
      </c>
      <c r="V196" s="27">
        <v>102</v>
      </c>
      <c r="W196" s="27">
        <v>86</v>
      </c>
      <c r="X196" s="27"/>
      <c r="Y196" s="27"/>
      <c r="AA196" s="35">
        <v>0</v>
      </c>
      <c r="AB196" s="35">
        <v>0</v>
      </c>
      <c r="AC196" s="35">
        <v>0</v>
      </c>
      <c r="AD196" s="35">
        <v>0</v>
      </c>
      <c r="AE196" s="36">
        <v>3</v>
      </c>
      <c r="AF196" s="64">
        <v>188.02626000000001</v>
      </c>
      <c r="AG196" s="38">
        <v>86</v>
      </c>
      <c r="AH196" s="32">
        <v>274</v>
      </c>
      <c r="AI196" s="38"/>
      <c r="AJ196" s="38"/>
      <c r="AK196" s="38"/>
      <c r="AL196" s="30"/>
    </row>
    <row r="197" spans="1:38" ht="15">
      <c r="A197" s="58">
        <v>23</v>
      </c>
      <c r="B197" s="58">
        <v>21</v>
      </c>
      <c r="C197" s="1" t="s">
        <v>365</v>
      </c>
      <c r="D197" s="29" t="s">
        <v>74</v>
      </c>
      <c r="E197" s="29">
        <v>49</v>
      </c>
      <c r="F197" s="27"/>
      <c r="G197" s="27">
        <v>86</v>
      </c>
      <c r="H197" s="27"/>
      <c r="I197" s="27"/>
      <c r="J197" s="27">
        <v>113</v>
      </c>
      <c r="K197" s="32">
        <f t="shared" si="25"/>
        <v>248</v>
      </c>
      <c r="L197" s="32" t="s">
        <v>1286</v>
      </c>
      <c r="M197" s="32"/>
      <c r="N197" s="39">
        <f t="shared" si="26"/>
        <v>247.98089999999999</v>
      </c>
      <c r="O197" s="32">
        <f t="shared" si="27"/>
        <v>3</v>
      </c>
      <c r="P197" s="32">
        <f t="shared" ca="1" si="28"/>
        <v>0</v>
      </c>
      <c r="Q197" s="33" t="s">
        <v>111</v>
      </c>
      <c r="R197" s="55">
        <f t="shared" si="29"/>
        <v>0</v>
      </c>
      <c r="S197" s="34">
        <f t="shared" si="30"/>
        <v>248.031116</v>
      </c>
      <c r="T197" s="29">
        <v>49</v>
      </c>
      <c r="U197" s="27"/>
      <c r="V197" s="27">
        <v>113</v>
      </c>
      <c r="W197" s="27">
        <v>86</v>
      </c>
      <c r="X197" s="27"/>
      <c r="Y197" s="27"/>
      <c r="AA197" s="35">
        <v>0</v>
      </c>
      <c r="AB197" s="35">
        <v>0</v>
      </c>
      <c r="AC197" s="35">
        <v>0</v>
      </c>
      <c r="AD197" s="35">
        <v>0</v>
      </c>
      <c r="AE197" s="36">
        <v>2</v>
      </c>
      <c r="AF197" s="64">
        <v>135.03016</v>
      </c>
      <c r="AG197" s="38">
        <v>86</v>
      </c>
      <c r="AH197" s="32">
        <v>221</v>
      </c>
      <c r="AI197" s="38"/>
      <c r="AJ197" s="38"/>
      <c r="AK197" s="38"/>
      <c r="AL197" s="30"/>
    </row>
    <row r="198" spans="1:38" ht="15">
      <c r="A198" s="58">
        <v>24</v>
      </c>
      <c r="B198" s="58">
        <v>22</v>
      </c>
      <c r="C198" s="1" t="s">
        <v>849</v>
      </c>
      <c r="D198" s="29" t="s">
        <v>143</v>
      </c>
      <c r="E198" s="29"/>
      <c r="F198" s="27">
        <v>79</v>
      </c>
      <c r="G198" s="27">
        <v>96</v>
      </c>
      <c r="H198" s="27">
        <v>70</v>
      </c>
      <c r="I198" s="27"/>
      <c r="J198" s="27"/>
      <c r="K198" s="32">
        <f t="shared" si="25"/>
        <v>245</v>
      </c>
      <c r="L198" s="32" t="s">
        <v>1286</v>
      </c>
      <c r="M198" s="32"/>
      <c r="N198" s="39">
        <f t="shared" si="26"/>
        <v>244.98079999999999</v>
      </c>
      <c r="O198" s="32">
        <f t="shared" si="27"/>
        <v>3</v>
      </c>
      <c r="P198" s="32">
        <f t="shared" ca="1" si="28"/>
        <v>0</v>
      </c>
      <c r="Q198" s="33" t="s">
        <v>111</v>
      </c>
      <c r="R198" s="34">
        <f t="shared" si="29"/>
        <v>0</v>
      </c>
      <c r="S198" s="34">
        <f t="shared" si="30"/>
        <v>244.98972999999998</v>
      </c>
      <c r="T198" s="29"/>
      <c r="U198" s="27">
        <v>79</v>
      </c>
      <c r="V198" s="27">
        <v>96</v>
      </c>
      <c r="W198" s="27">
        <v>70</v>
      </c>
      <c r="X198" s="27"/>
      <c r="Y198" s="27"/>
      <c r="AA198" s="35">
        <v>0</v>
      </c>
      <c r="AB198" s="35">
        <v>0</v>
      </c>
      <c r="AC198" s="35">
        <v>0</v>
      </c>
      <c r="AD198" s="35">
        <v>0</v>
      </c>
      <c r="AE198" s="36">
        <v>3</v>
      </c>
      <c r="AF198" s="64">
        <v>244.99023</v>
      </c>
      <c r="AG198" s="38">
        <v>96</v>
      </c>
      <c r="AH198" s="32">
        <v>341</v>
      </c>
      <c r="AI198" s="38"/>
      <c r="AJ198" s="38"/>
      <c r="AK198" s="38"/>
      <c r="AL198" s="30"/>
    </row>
    <row r="199" spans="1:38" ht="15">
      <c r="A199" s="58">
        <v>25</v>
      </c>
      <c r="B199" s="58">
        <v>23</v>
      </c>
      <c r="C199" s="1" t="s">
        <v>356</v>
      </c>
      <c r="D199" s="29" t="s">
        <v>122</v>
      </c>
      <c r="E199" s="29"/>
      <c r="F199" s="27"/>
      <c r="G199" s="27">
        <v>98</v>
      </c>
      <c r="H199" s="27"/>
      <c r="I199" s="27"/>
      <c r="J199" s="27">
        <v>120</v>
      </c>
      <c r="K199" s="32">
        <f t="shared" si="25"/>
        <v>218</v>
      </c>
      <c r="L199" s="32" t="s">
        <v>1286</v>
      </c>
      <c r="M199" s="32"/>
      <c r="N199" s="39">
        <f t="shared" si="26"/>
        <v>217.98070000000001</v>
      </c>
      <c r="O199" s="32">
        <f t="shared" si="27"/>
        <v>2</v>
      </c>
      <c r="P199" s="32">
        <f t="shared" ca="1" si="28"/>
        <v>0</v>
      </c>
      <c r="Q199" s="33" t="s">
        <v>111</v>
      </c>
      <c r="R199" s="34">
        <f t="shared" si="29"/>
        <v>0</v>
      </c>
      <c r="S199" s="34">
        <f t="shared" si="30"/>
        <v>217.98199800000003</v>
      </c>
      <c r="T199" s="29"/>
      <c r="U199" s="27"/>
      <c r="V199" s="27">
        <v>120</v>
      </c>
      <c r="W199" s="27">
        <v>98</v>
      </c>
      <c r="X199" s="27"/>
      <c r="Y199" s="27"/>
      <c r="AA199" s="35">
        <v>0</v>
      </c>
      <c r="AB199" s="35">
        <v>0</v>
      </c>
      <c r="AC199" s="35">
        <v>0</v>
      </c>
      <c r="AD199" s="35">
        <v>0</v>
      </c>
      <c r="AE199" s="36">
        <v>1</v>
      </c>
      <c r="AF199" s="64">
        <v>97.980879999999999</v>
      </c>
      <c r="AG199" s="38">
        <v>98</v>
      </c>
      <c r="AH199" s="32">
        <v>196</v>
      </c>
      <c r="AI199" s="38"/>
      <c r="AJ199" s="38"/>
      <c r="AK199" s="38"/>
      <c r="AL199" s="30"/>
    </row>
    <row r="200" spans="1:38" ht="15">
      <c r="A200" s="58">
        <v>26</v>
      </c>
      <c r="B200" s="58">
        <v>24</v>
      </c>
      <c r="C200" s="1" t="s">
        <v>850</v>
      </c>
      <c r="D200" s="29" t="s">
        <v>36</v>
      </c>
      <c r="E200" s="29"/>
      <c r="F200" s="27">
        <v>104</v>
      </c>
      <c r="G200" s="27"/>
      <c r="H200" s="27"/>
      <c r="I200" s="27">
        <v>103</v>
      </c>
      <c r="J200" s="27"/>
      <c r="K200" s="32">
        <f t="shared" si="25"/>
        <v>207</v>
      </c>
      <c r="L200" s="32" t="s">
        <v>1286</v>
      </c>
      <c r="M200" s="32"/>
      <c r="N200" s="39">
        <f t="shared" si="26"/>
        <v>206.98060000000001</v>
      </c>
      <c r="O200" s="32">
        <f t="shared" si="27"/>
        <v>2</v>
      </c>
      <c r="P200" s="32">
        <f t="shared" ca="1" si="28"/>
        <v>0</v>
      </c>
      <c r="Q200" s="33" t="s">
        <v>111</v>
      </c>
      <c r="R200" s="34">
        <f t="shared" si="29"/>
        <v>0</v>
      </c>
      <c r="S200" s="34">
        <f t="shared" si="30"/>
        <v>206.99203</v>
      </c>
      <c r="T200" s="29"/>
      <c r="U200" s="27">
        <v>104</v>
      </c>
      <c r="V200" s="27">
        <v>103</v>
      </c>
      <c r="W200" s="27"/>
      <c r="X200" s="27"/>
      <c r="Y200" s="27"/>
      <c r="AA200" s="35">
        <v>0</v>
      </c>
      <c r="AB200" s="35">
        <v>0</v>
      </c>
      <c r="AC200" s="35">
        <v>0</v>
      </c>
      <c r="AD200" s="35">
        <v>0</v>
      </c>
      <c r="AE200" s="36">
        <v>2</v>
      </c>
      <c r="AF200" s="64">
        <v>206.99262999999999</v>
      </c>
      <c r="AG200" s="38">
        <v>104</v>
      </c>
      <c r="AH200" s="32">
        <v>311</v>
      </c>
      <c r="AI200" s="38"/>
      <c r="AJ200" s="38"/>
      <c r="AK200" s="38"/>
      <c r="AL200" s="30"/>
    </row>
    <row r="201" spans="1:38" ht="15">
      <c r="A201" s="58">
        <v>27</v>
      </c>
      <c r="B201" s="58">
        <v>25</v>
      </c>
      <c r="C201" s="1" t="s">
        <v>851</v>
      </c>
      <c r="D201" s="29" t="s">
        <v>36</v>
      </c>
      <c r="E201" s="29">
        <v>89</v>
      </c>
      <c r="F201" s="27"/>
      <c r="G201" s="27">
        <v>109</v>
      </c>
      <c r="H201" s="27"/>
      <c r="I201" s="27"/>
      <c r="J201" s="27"/>
      <c r="K201" s="32">
        <f t="shared" si="25"/>
        <v>198</v>
      </c>
      <c r="L201" s="32" t="s">
        <v>1286</v>
      </c>
      <c r="M201" s="32"/>
      <c r="N201" s="39">
        <f t="shared" si="26"/>
        <v>197.98050000000001</v>
      </c>
      <c r="O201" s="32">
        <f t="shared" si="27"/>
        <v>2</v>
      </c>
      <c r="P201" s="32">
        <f t="shared" ca="1" si="28"/>
        <v>0</v>
      </c>
      <c r="Q201" s="33" t="s">
        <v>111</v>
      </c>
      <c r="R201" s="55">
        <f t="shared" si="29"/>
        <v>0</v>
      </c>
      <c r="S201" s="34">
        <f t="shared" si="30"/>
        <v>198.07059000000001</v>
      </c>
      <c r="T201" s="29">
        <v>89</v>
      </c>
      <c r="U201" s="27"/>
      <c r="V201" s="27">
        <v>109</v>
      </c>
      <c r="W201" s="27"/>
      <c r="X201" s="27"/>
      <c r="Y201" s="27"/>
      <c r="AA201" s="35">
        <v>0</v>
      </c>
      <c r="AB201" s="35">
        <v>0</v>
      </c>
      <c r="AC201" s="35">
        <v>0</v>
      </c>
      <c r="AD201" s="35">
        <v>0</v>
      </c>
      <c r="AE201" s="36">
        <v>2</v>
      </c>
      <c r="AF201" s="64">
        <v>198.07119</v>
      </c>
      <c r="AG201" s="38">
        <v>109</v>
      </c>
      <c r="AH201" s="32">
        <v>307</v>
      </c>
      <c r="AI201" s="38"/>
      <c r="AJ201" s="38"/>
      <c r="AK201" s="38"/>
      <c r="AL201" s="30"/>
    </row>
    <row r="202" spans="1:38" ht="15">
      <c r="A202" s="58">
        <v>28</v>
      </c>
      <c r="B202" s="58">
        <v>26</v>
      </c>
      <c r="C202" s="1" t="s">
        <v>852</v>
      </c>
      <c r="D202" s="29" t="s">
        <v>47</v>
      </c>
      <c r="E202" s="29"/>
      <c r="F202" s="27">
        <v>94</v>
      </c>
      <c r="G202" s="27">
        <v>94</v>
      </c>
      <c r="H202" s="27"/>
      <c r="I202" s="27"/>
      <c r="J202" s="27"/>
      <c r="K202" s="32">
        <f t="shared" si="25"/>
        <v>188</v>
      </c>
      <c r="L202" s="32" t="s">
        <v>1286</v>
      </c>
      <c r="M202" s="32"/>
      <c r="N202" s="39">
        <f t="shared" si="26"/>
        <v>187.9804</v>
      </c>
      <c r="O202" s="32">
        <f t="shared" si="27"/>
        <v>2</v>
      </c>
      <c r="P202" s="32">
        <f t="shared" ca="1" si="28"/>
        <v>0</v>
      </c>
      <c r="Q202" s="33" t="s">
        <v>111</v>
      </c>
      <c r="R202" s="34">
        <f t="shared" si="29"/>
        <v>0</v>
      </c>
      <c r="S202" s="34">
        <f t="shared" si="30"/>
        <v>187.99074000000002</v>
      </c>
      <c r="T202" s="29"/>
      <c r="U202" s="27">
        <v>94</v>
      </c>
      <c r="V202" s="27">
        <v>94</v>
      </c>
      <c r="W202" s="27"/>
      <c r="X202" s="27"/>
      <c r="Y202" s="27"/>
      <c r="AA202" s="35">
        <v>0</v>
      </c>
      <c r="AB202" s="35">
        <v>0</v>
      </c>
      <c r="AC202" s="35">
        <v>0</v>
      </c>
      <c r="AD202" s="35">
        <v>0</v>
      </c>
      <c r="AE202" s="36">
        <v>2</v>
      </c>
      <c r="AF202" s="64">
        <v>187.99124</v>
      </c>
      <c r="AG202" s="38">
        <v>94</v>
      </c>
      <c r="AH202" s="32">
        <v>282</v>
      </c>
      <c r="AI202" s="38"/>
      <c r="AJ202" s="38"/>
      <c r="AK202" s="38"/>
      <c r="AL202" s="30"/>
    </row>
    <row r="203" spans="1:38" ht="15">
      <c r="A203" s="58">
        <v>29</v>
      </c>
      <c r="B203" s="58">
        <v>27</v>
      </c>
      <c r="C203" s="1" t="s">
        <v>853</v>
      </c>
      <c r="D203" s="29" t="s">
        <v>19</v>
      </c>
      <c r="E203" s="29"/>
      <c r="F203" s="27"/>
      <c r="G203" s="27">
        <v>181</v>
      </c>
      <c r="H203" s="27"/>
      <c r="I203" s="27"/>
      <c r="J203" s="27"/>
      <c r="K203" s="32">
        <f t="shared" si="25"/>
        <v>181</v>
      </c>
      <c r="L203" s="32" t="s">
        <v>1286</v>
      </c>
      <c r="M203" s="32"/>
      <c r="N203" s="39">
        <f t="shared" si="26"/>
        <v>180.9803</v>
      </c>
      <c r="O203" s="32">
        <f t="shared" si="27"/>
        <v>1</v>
      </c>
      <c r="P203" s="32">
        <f t="shared" ca="1" si="28"/>
        <v>0</v>
      </c>
      <c r="Q203" s="33" t="s">
        <v>111</v>
      </c>
      <c r="R203" s="34">
        <f t="shared" si="29"/>
        <v>0</v>
      </c>
      <c r="S203" s="34">
        <f t="shared" si="30"/>
        <v>180.98211000000001</v>
      </c>
      <c r="T203" s="29"/>
      <c r="U203" s="27"/>
      <c r="V203" s="27">
        <v>181</v>
      </c>
      <c r="W203" s="27"/>
      <c r="X203" s="27"/>
      <c r="Y203" s="27"/>
      <c r="AA203" s="35">
        <v>0</v>
      </c>
      <c r="AB203" s="35">
        <v>0</v>
      </c>
      <c r="AC203" s="35">
        <v>0</v>
      </c>
      <c r="AD203" s="35">
        <v>0</v>
      </c>
      <c r="AE203" s="36">
        <v>1</v>
      </c>
      <c r="AF203" s="64">
        <v>180.98260999999999</v>
      </c>
      <c r="AG203" s="38">
        <v>181</v>
      </c>
      <c r="AH203" s="32">
        <v>362</v>
      </c>
      <c r="AI203" s="38"/>
      <c r="AJ203" s="38"/>
      <c r="AK203" s="38"/>
      <c r="AL203" s="30"/>
    </row>
    <row r="204" spans="1:38" ht="15">
      <c r="A204" s="58">
        <v>30</v>
      </c>
      <c r="B204" s="58" t="s">
        <v>223</v>
      </c>
      <c r="C204" s="1" t="s">
        <v>854</v>
      </c>
      <c r="D204" s="29" t="s">
        <v>90</v>
      </c>
      <c r="E204" s="29"/>
      <c r="F204" s="27">
        <v>108</v>
      </c>
      <c r="G204" s="27"/>
      <c r="H204" s="27">
        <v>63</v>
      </c>
      <c r="I204" s="27"/>
      <c r="J204" s="27"/>
      <c r="K204" s="32">
        <f t="shared" si="25"/>
        <v>171</v>
      </c>
      <c r="L204" s="32" t="s">
        <v>1287</v>
      </c>
      <c r="M204" s="32"/>
      <c r="N204" s="39">
        <f t="shared" si="26"/>
        <v>170.9802</v>
      </c>
      <c r="O204" s="32">
        <f t="shared" si="27"/>
        <v>2</v>
      </c>
      <c r="P204" s="32">
        <f t="shared" ca="1" si="28"/>
        <v>0</v>
      </c>
      <c r="Q204" s="33" t="s">
        <v>111</v>
      </c>
      <c r="R204" s="34">
        <f t="shared" si="29"/>
        <v>0</v>
      </c>
      <c r="S204" s="34">
        <f t="shared" si="30"/>
        <v>170.99162999999999</v>
      </c>
      <c r="T204" s="29"/>
      <c r="U204" s="27">
        <v>108</v>
      </c>
      <c r="V204" s="27">
        <v>63</v>
      </c>
      <c r="W204" s="27"/>
      <c r="X204" s="27"/>
      <c r="Y204" s="27"/>
      <c r="AA204" s="35">
        <v>0</v>
      </c>
      <c r="AB204" s="35">
        <v>0</v>
      </c>
      <c r="AC204" s="35">
        <v>0</v>
      </c>
      <c r="AD204" s="35">
        <v>0</v>
      </c>
      <c r="AE204" s="36">
        <v>2</v>
      </c>
      <c r="AF204" s="64">
        <v>170.99213</v>
      </c>
      <c r="AG204" s="38">
        <v>108</v>
      </c>
      <c r="AH204" s="32">
        <v>0</v>
      </c>
      <c r="AI204" s="38"/>
      <c r="AJ204" s="38"/>
      <c r="AK204" s="38"/>
      <c r="AL204" s="30"/>
    </row>
    <row r="205" spans="1:38" ht="15">
      <c r="A205" s="58">
        <v>31</v>
      </c>
      <c r="B205" s="58">
        <v>28</v>
      </c>
      <c r="C205" s="1" t="s">
        <v>855</v>
      </c>
      <c r="D205" s="29" t="s">
        <v>107</v>
      </c>
      <c r="E205" s="29"/>
      <c r="F205" s="27"/>
      <c r="G205" s="27"/>
      <c r="H205" s="27"/>
      <c r="I205" s="27">
        <v>153</v>
      </c>
      <c r="J205" s="27"/>
      <c r="K205" s="32">
        <f t="shared" si="25"/>
        <v>153</v>
      </c>
      <c r="L205" s="32" t="s">
        <v>1286</v>
      </c>
      <c r="M205" s="32"/>
      <c r="N205" s="39">
        <f t="shared" si="26"/>
        <v>152.98009999999999</v>
      </c>
      <c r="O205" s="32">
        <f t="shared" si="27"/>
        <v>1</v>
      </c>
      <c r="P205" s="32">
        <f t="shared" ca="1" si="28"/>
        <v>0</v>
      </c>
      <c r="Q205" s="33" t="s">
        <v>111</v>
      </c>
      <c r="R205" s="34">
        <f t="shared" si="29"/>
        <v>0</v>
      </c>
      <c r="S205" s="34">
        <f t="shared" si="30"/>
        <v>152.98163</v>
      </c>
      <c r="T205" s="29"/>
      <c r="U205" s="27"/>
      <c r="V205" s="27">
        <v>153</v>
      </c>
      <c r="W205" s="27"/>
      <c r="X205" s="27"/>
      <c r="Y205" s="27"/>
      <c r="AA205" s="35">
        <v>0</v>
      </c>
      <c r="AB205" s="35">
        <v>0</v>
      </c>
      <c r="AC205" s="35">
        <v>0</v>
      </c>
      <c r="AD205" s="35">
        <v>0</v>
      </c>
      <c r="AE205" s="36">
        <v>1</v>
      </c>
      <c r="AF205" s="64">
        <v>152.98213000000001</v>
      </c>
      <c r="AG205" s="38">
        <v>153</v>
      </c>
      <c r="AH205" s="32">
        <v>306</v>
      </c>
      <c r="AI205" s="38"/>
      <c r="AJ205" s="38"/>
      <c r="AK205" s="38"/>
      <c r="AL205" s="30"/>
    </row>
    <row r="206" spans="1:38" ht="15">
      <c r="A206" s="58">
        <v>32</v>
      </c>
      <c r="B206" s="58">
        <v>29</v>
      </c>
      <c r="C206" s="1" t="s">
        <v>856</v>
      </c>
      <c r="D206" s="29" t="s">
        <v>146</v>
      </c>
      <c r="E206" s="29">
        <v>70</v>
      </c>
      <c r="F206" s="27"/>
      <c r="G206" s="27">
        <v>80</v>
      </c>
      <c r="H206" s="27"/>
      <c r="I206" s="27"/>
      <c r="J206" s="27"/>
      <c r="K206" s="32">
        <f t="shared" si="25"/>
        <v>150</v>
      </c>
      <c r="L206" s="32" t="s">
        <v>1286</v>
      </c>
      <c r="M206" s="32"/>
      <c r="N206" s="39">
        <f t="shared" si="26"/>
        <v>149.97999999999999</v>
      </c>
      <c r="O206" s="32">
        <f t="shared" si="27"/>
        <v>2</v>
      </c>
      <c r="P206" s="32">
        <f t="shared" ca="1" si="28"/>
        <v>0</v>
      </c>
      <c r="Q206" s="33" t="s">
        <v>111</v>
      </c>
      <c r="R206" s="55">
        <f t="shared" si="29"/>
        <v>0</v>
      </c>
      <c r="S206" s="34">
        <f t="shared" si="30"/>
        <v>150.05079999999998</v>
      </c>
      <c r="T206" s="29">
        <v>70</v>
      </c>
      <c r="U206" s="27"/>
      <c r="V206" s="27">
        <v>80</v>
      </c>
      <c r="W206" s="27"/>
      <c r="X206" s="27"/>
      <c r="Y206" s="27"/>
      <c r="AA206" s="35">
        <v>0</v>
      </c>
      <c r="AB206" s="35">
        <v>0</v>
      </c>
      <c r="AC206" s="35">
        <v>0</v>
      </c>
      <c r="AD206" s="35">
        <v>0</v>
      </c>
      <c r="AE206" s="36">
        <v>2</v>
      </c>
      <c r="AF206" s="64">
        <v>150.0513</v>
      </c>
      <c r="AG206" s="38">
        <v>80</v>
      </c>
      <c r="AH206" s="32">
        <v>230</v>
      </c>
      <c r="AI206" s="38"/>
      <c r="AJ206" s="38"/>
      <c r="AK206" s="38"/>
      <c r="AL206" s="30"/>
    </row>
    <row r="207" spans="1:38" ht="15">
      <c r="A207" s="58">
        <v>33</v>
      </c>
      <c r="B207" s="58">
        <v>30</v>
      </c>
      <c r="C207" s="1" t="s">
        <v>857</v>
      </c>
      <c r="D207" s="29" t="s">
        <v>36</v>
      </c>
      <c r="E207" s="29"/>
      <c r="F207" s="27"/>
      <c r="G207" s="27"/>
      <c r="H207" s="27"/>
      <c r="I207" s="27">
        <v>143</v>
      </c>
      <c r="J207" s="27"/>
      <c r="K207" s="32">
        <f t="shared" si="25"/>
        <v>143</v>
      </c>
      <c r="L207" s="32" t="s">
        <v>1286</v>
      </c>
      <c r="M207" s="32"/>
      <c r="N207" s="39">
        <f t="shared" si="26"/>
        <v>142.97989999999999</v>
      </c>
      <c r="O207" s="32">
        <f t="shared" si="27"/>
        <v>1</v>
      </c>
      <c r="P207" s="32">
        <f t="shared" ca="1" si="28"/>
        <v>0</v>
      </c>
      <c r="Q207" s="33" t="s">
        <v>111</v>
      </c>
      <c r="R207" s="34">
        <f t="shared" si="29"/>
        <v>0</v>
      </c>
      <c r="S207" s="34">
        <f t="shared" si="30"/>
        <v>142.98132999999999</v>
      </c>
      <c r="T207" s="29"/>
      <c r="U207" s="27"/>
      <c r="V207" s="27">
        <v>143</v>
      </c>
      <c r="W207" s="27"/>
      <c r="X207" s="27"/>
      <c r="Y207" s="27"/>
      <c r="AA207" s="35">
        <v>0</v>
      </c>
      <c r="AB207" s="35">
        <v>0</v>
      </c>
      <c r="AC207" s="35">
        <v>0</v>
      </c>
      <c r="AD207" s="35">
        <v>0</v>
      </c>
      <c r="AE207" s="36">
        <v>1</v>
      </c>
      <c r="AF207" s="64">
        <v>142.98183</v>
      </c>
      <c r="AG207" s="38">
        <v>143</v>
      </c>
      <c r="AH207" s="32">
        <v>286</v>
      </c>
      <c r="AI207" s="38"/>
      <c r="AJ207" s="38"/>
      <c r="AK207" s="38"/>
      <c r="AL207" s="30"/>
    </row>
    <row r="208" spans="1:38" ht="15">
      <c r="A208" s="58">
        <v>34</v>
      </c>
      <c r="B208" s="58">
        <v>31</v>
      </c>
      <c r="C208" s="1" t="s">
        <v>336</v>
      </c>
      <c r="D208" s="29" t="s">
        <v>50</v>
      </c>
      <c r="E208" s="29"/>
      <c r="F208" s="27"/>
      <c r="G208" s="27"/>
      <c r="H208" s="27"/>
      <c r="I208" s="27"/>
      <c r="J208" s="27">
        <v>132</v>
      </c>
      <c r="K208" s="32">
        <f t="shared" si="25"/>
        <v>132</v>
      </c>
      <c r="L208" s="32" t="s">
        <v>1286</v>
      </c>
      <c r="M208" s="32"/>
      <c r="N208" s="39">
        <f t="shared" si="26"/>
        <v>131.97980000000001</v>
      </c>
      <c r="O208" s="32">
        <f t="shared" si="27"/>
        <v>1</v>
      </c>
      <c r="P208" s="32" t="str">
        <f t="shared" ca="1" si="28"/>
        <v>Y</v>
      </c>
      <c r="Q208" s="33" t="s">
        <v>111</v>
      </c>
      <c r="R208" s="34">
        <f t="shared" si="29"/>
        <v>0</v>
      </c>
      <c r="S208" s="34">
        <f t="shared" si="30"/>
        <v>131.98112</v>
      </c>
      <c r="T208" s="29"/>
      <c r="U208" s="27"/>
      <c r="V208" s="27">
        <v>132</v>
      </c>
      <c r="W208" s="27"/>
      <c r="X208" s="27"/>
      <c r="Y208" s="27"/>
      <c r="AA208" s="35"/>
      <c r="AB208" s="35"/>
      <c r="AC208" s="35"/>
      <c r="AD208" s="35"/>
      <c r="AE208" s="36"/>
      <c r="AF208" s="64"/>
      <c r="AG208" s="38"/>
      <c r="AH208" s="32"/>
      <c r="AI208" s="38"/>
      <c r="AJ208" s="38"/>
      <c r="AK208" s="38"/>
      <c r="AL208" s="30"/>
    </row>
    <row r="209" spans="1:38" ht="15">
      <c r="A209" s="58">
        <v>35</v>
      </c>
      <c r="B209" s="58">
        <v>32</v>
      </c>
      <c r="C209" s="1" t="s">
        <v>858</v>
      </c>
      <c r="D209" s="29" t="s">
        <v>77</v>
      </c>
      <c r="E209" s="29"/>
      <c r="F209" s="27">
        <v>117</v>
      </c>
      <c r="G209" s="27"/>
      <c r="H209" s="27"/>
      <c r="I209" s="27"/>
      <c r="J209" s="27"/>
      <c r="K209" s="32">
        <f t="shared" si="25"/>
        <v>117</v>
      </c>
      <c r="L209" s="32" t="s">
        <v>1286</v>
      </c>
      <c r="M209" s="32"/>
      <c r="N209" s="39">
        <f t="shared" si="26"/>
        <v>116.97969999999999</v>
      </c>
      <c r="O209" s="32">
        <f t="shared" si="27"/>
        <v>1</v>
      </c>
      <c r="P209" s="32">
        <f t="shared" ca="1" si="28"/>
        <v>0</v>
      </c>
      <c r="Q209" s="33" t="s">
        <v>111</v>
      </c>
      <c r="R209" s="34">
        <f t="shared" si="29"/>
        <v>0</v>
      </c>
      <c r="S209" s="34">
        <f t="shared" si="30"/>
        <v>116.9914</v>
      </c>
      <c r="T209" s="29"/>
      <c r="U209" s="27">
        <v>117</v>
      </c>
      <c r="V209" s="27"/>
      <c r="W209" s="27"/>
      <c r="X209" s="27"/>
      <c r="Y209" s="27"/>
      <c r="AA209" s="35">
        <v>0</v>
      </c>
      <c r="AB209" s="35">
        <v>0</v>
      </c>
      <c r="AC209" s="35">
        <v>0</v>
      </c>
      <c r="AD209" s="35">
        <v>0</v>
      </c>
      <c r="AE209" s="36">
        <v>1</v>
      </c>
      <c r="AF209" s="64">
        <v>116.9919</v>
      </c>
      <c r="AG209" s="38">
        <v>117</v>
      </c>
      <c r="AH209" s="32">
        <v>234</v>
      </c>
      <c r="AI209" s="38"/>
      <c r="AJ209" s="38"/>
      <c r="AK209" s="38"/>
      <c r="AL209" s="30"/>
    </row>
    <row r="210" spans="1:38" ht="15">
      <c r="A210" s="58">
        <v>36</v>
      </c>
      <c r="B210" s="58">
        <v>33</v>
      </c>
      <c r="C210" s="1" t="s">
        <v>859</v>
      </c>
      <c r="D210" s="29" t="s">
        <v>19</v>
      </c>
      <c r="E210" s="29"/>
      <c r="F210" s="27"/>
      <c r="G210" s="27">
        <v>116</v>
      </c>
      <c r="H210" s="27"/>
      <c r="I210" s="27"/>
      <c r="J210" s="27"/>
      <c r="K210" s="32">
        <f t="shared" si="25"/>
        <v>116</v>
      </c>
      <c r="L210" s="32" t="s">
        <v>1286</v>
      </c>
      <c r="M210" s="32"/>
      <c r="N210" s="39">
        <f t="shared" si="26"/>
        <v>115.9796</v>
      </c>
      <c r="O210" s="32">
        <f t="shared" si="27"/>
        <v>1</v>
      </c>
      <c r="P210" s="32">
        <f t="shared" ca="1" si="28"/>
        <v>0</v>
      </c>
      <c r="Q210" s="33" t="s">
        <v>111</v>
      </c>
      <c r="R210" s="34">
        <f t="shared" si="29"/>
        <v>0</v>
      </c>
      <c r="S210" s="34">
        <f t="shared" si="30"/>
        <v>115.98076</v>
      </c>
      <c r="T210" s="29"/>
      <c r="U210" s="27"/>
      <c r="V210" s="27">
        <v>116</v>
      </c>
      <c r="W210" s="27"/>
      <c r="X210" s="27"/>
      <c r="Y210" s="27"/>
      <c r="AA210" s="35">
        <v>0</v>
      </c>
      <c r="AB210" s="35">
        <v>0</v>
      </c>
      <c r="AC210" s="35">
        <v>0</v>
      </c>
      <c r="AD210" s="35">
        <v>0</v>
      </c>
      <c r="AE210" s="36">
        <v>1</v>
      </c>
      <c r="AF210" s="64">
        <v>115.98125999999999</v>
      </c>
      <c r="AG210" s="38">
        <v>116</v>
      </c>
      <c r="AH210" s="32">
        <v>232</v>
      </c>
      <c r="AI210" s="38"/>
      <c r="AJ210" s="38"/>
      <c r="AK210" s="38"/>
      <c r="AL210" s="30"/>
    </row>
    <row r="211" spans="1:38" ht="15">
      <c r="A211" s="58">
        <v>37</v>
      </c>
      <c r="B211" s="58">
        <v>34</v>
      </c>
      <c r="C211" s="1" t="s">
        <v>860</v>
      </c>
      <c r="D211" s="29" t="s">
        <v>47</v>
      </c>
      <c r="E211" s="29">
        <v>39</v>
      </c>
      <c r="F211" s="27">
        <v>66</v>
      </c>
      <c r="G211" s="27"/>
      <c r="H211" s="27"/>
      <c r="I211" s="27"/>
      <c r="J211" s="27"/>
      <c r="K211" s="32">
        <f t="shared" si="25"/>
        <v>105</v>
      </c>
      <c r="L211" s="32" t="s">
        <v>1286</v>
      </c>
      <c r="M211" s="32"/>
      <c r="N211" s="39">
        <f t="shared" si="26"/>
        <v>104.9795</v>
      </c>
      <c r="O211" s="32">
        <f t="shared" si="27"/>
        <v>2</v>
      </c>
      <c r="P211" s="32">
        <f t="shared" ca="1" si="28"/>
        <v>0</v>
      </c>
      <c r="Q211" s="33" t="s">
        <v>111</v>
      </c>
      <c r="R211" s="55">
        <f t="shared" si="29"/>
        <v>0</v>
      </c>
      <c r="S211" s="34">
        <f t="shared" si="30"/>
        <v>105.02510000000001</v>
      </c>
      <c r="T211" s="29">
        <v>39</v>
      </c>
      <c r="U211" s="27">
        <v>66</v>
      </c>
      <c r="V211" s="27"/>
      <c r="W211" s="27"/>
      <c r="X211" s="27"/>
      <c r="Y211" s="27"/>
      <c r="AA211" s="35">
        <v>0</v>
      </c>
      <c r="AB211" s="35">
        <v>0</v>
      </c>
      <c r="AC211" s="35">
        <v>0</v>
      </c>
      <c r="AD211" s="35">
        <v>0</v>
      </c>
      <c r="AE211" s="36">
        <v>2</v>
      </c>
      <c r="AF211" s="64">
        <v>105.02560000000001</v>
      </c>
      <c r="AG211" s="38">
        <v>66</v>
      </c>
      <c r="AH211" s="32">
        <v>171</v>
      </c>
      <c r="AI211" s="38"/>
      <c r="AJ211" s="38"/>
      <c r="AK211" s="38"/>
      <c r="AL211" s="30"/>
    </row>
    <row r="212" spans="1:38" ht="15">
      <c r="A212" s="58">
        <v>38</v>
      </c>
      <c r="B212" s="58">
        <v>35</v>
      </c>
      <c r="C212" s="1" t="s">
        <v>861</v>
      </c>
      <c r="D212" s="29" t="s">
        <v>77</v>
      </c>
      <c r="E212" s="29">
        <v>44</v>
      </c>
      <c r="F212" s="27"/>
      <c r="G212" s="27"/>
      <c r="H212" s="27">
        <v>51</v>
      </c>
      <c r="I212" s="27"/>
      <c r="J212" s="27"/>
      <c r="K212" s="32">
        <f t="shared" si="25"/>
        <v>95</v>
      </c>
      <c r="L212" s="32" t="s">
        <v>1286</v>
      </c>
      <c r="M212" s="32"/>
      <c r="N212" s="39">
        <f t="shared" si="26"/>
        <v>94.979399999999998</v>
      </c>
      <c r="O212" s="32">
        <f t="shared" si="27"/>
        <v>2</v>
      </c>
      <c r="P212" s="32">
        <f t="shared" ca="1" si="28"/>
        <v>0</v>
      </c>
      <c r="Q212" s="33" t="s">
        <v>111</v>
      </c>
      <c r="R212" s="55">
        <f t="shared" si="29"/>
        <v>0</v>
      </c>
      <c r="S212" s="34">
        <f t="shared" si="30"/>
        <v>95.023910000000001</v>
      </c>
      <c r="T212" s="29">
        <v>44</v>
      </c>
      <c r="U212" s="27"/>
      <c r="V212" s="27">
        <v>51</v>
      </c>
      <c r="W212" s="27"/>
      <c r="X212" s="27"/>
      <c r="Y212" s="27"/>
      <c r="AA212" s="35">
        <v>0</v>
      </c>
      <c r="AB212" s="35">
        <v>0</v>
      </c>
      <c r="AC212" s="35">
        <v>0</v>
      </c>
      <c r="AD212" s="35">
        <v>0</v>
      </c>
      <c r="AE212" s="36">
        <v>2</v>
      </c>
      <c r="AF212" s="64">
        <v>95.02431</v>
      </c>
      <c r="AG212" s="38">
        <v>51</v>
      </c>
      <c r="AH212" s="32">
        <v>146</v>
      </c>
      <c r="AI212" s="38"/>
      <c r="AJ212" s="38"/>
      <c r="AK212" s="38"/>
      <c r="AL212" s="30"/>
    </row>
    <row r="213" spans="1:38" ht="15">
      <c r="A213" s="58">
        <v>39</v>
      </c>
      <c r="B213" s="58">
        <v>36</v>
      </c>
      <c r="C213" s="1" t="s">
        <v>862</v>
      </c>
      <c r="D213" s="29" t="s">
        <v>77</v>
      </c>
      <c r="E213" s="29">
        <v>43</v>
      </c>
      <c r="F213" s="27"/>
      <c r="G213" s="27"/>
      <c r="H213" s="27">
        <v>50</v>
      </c>
      <c r="I213" s="27"/>
      <c r="J213" s="27"/>
      <c r="K213" s="32">
        <f t="shared" si="25"/>
        <v>93</v>
      </c>
      <c r="L213" s="32" t="s">
        <v>1286</v>
      </c>
      <c r="M213" s="32"/>
      <c r="N213" s="39">
        <f t="shared" si="26"/>
        <v>92.979299999999995</v>
      </c>
      <c r="O213" s="32">
        <f t="shared" si="27"/>
        <v>2</v>
      </c>
      <c r="P213" s="32">
        <f t="shared" ca="1" si="28"/>
        <v>0</v>
      </c>
      <c r="Q213" s="33" t="s">
        <v>111</v>
      </c>
      <c r="R213" s="55">
        <f t="shared" si="29"/>
        <v>0</v>
      </c>
      <c r="S213" s="34">
        <f t="shared" si="30"/>
        <v>93.022800000000004</v>
      </c>
      <c r="T213" s="29">
        <v>43</v>
      </c>
      <c r="U213" s="27"/>
      <c r="V213" s="27">
        <v>50</v>
      </c>
      <c r="W213" s="27"/>
      <c r="X213" s="27"/>
      <c r="Y213" s="27"/>
      <c r="AA213" s="35">
        <v>0</v>
      </c>
      <c r="AB213" s="35">
        <v>0</v>
      </c>
      <c r="AC213" s="35">
        <v>0</v>
      </c>
      <c r="AD213" s="35">
        <v>0</v>
      </c>
      <c r="AE213" s="36">
        <v>2</v>
      </c>
      <c r="AF213" s="64">
        <v>93.023200000000003</v>
      </c>
      <c r="AG213" s="38">
        <v>50</v>
      </c>
      <c r="AH213" s="32">
        <v>143</v>
      </c>
      <c r="AI213" s="38"/>
      <c r="AJ213" s="38"/>
      <c r="AK213" s="38"/>
      <c r="AL213" s="30"/>
    </row>
    <row r="214" spans="1:38" ht="15">
      <c r="A214" s="58">
        <v>40</v>
      </c>
      <c r="B214" s="58">
        <v>37</v>
      </c>
      <c r="C214" s="1" t="s">
        <v>863</v>
      </c>
      <c r="D214" s="29" t="s">
        <v>305</v>
      </c>
      <c r="E214" s="29"/>
      <c r="F214" s="27"/>
      <c r="G214" s="27"/>
      <c r="H214" s="27"/>
      <c r="I214" s="27">
        <v>90</v>
      </c>
      <c r="J214" s="27"/>
      <c r="K214" s="32">
        <f t="shared" si="25"/>
        <v>90</v>
      </c>
      <c r="L214" s="32" t="s">
        <v>1286</v>
      </c>
      <c r="M214" s="32"/>
      <c r="N214" s="39">
        <f t="shared" si="26"/>
        <v>89.979200000000006</v>
      </c>
      <c r="O214" s="32">
        <f t="shared" si="27"/>
        <v>1</v>
      </c>
      <c r="P214" s="32">
        <f t="shared" ca="1" si="28"/>
        <v>0</v>
      </c>
      <c r="Q214" s="33" t="s">
        <v>111</v>
      </c>
      <c r="R214" s="34">
        <f t="shared" si="29"/>
        <v>0</v>
      </c>
      <c r="S214" s="34">
        <f t="shared" si="30"/>
        <v>89.980100000000007</v>
      </c>
      <c r="T214" s="29"/>
      <c r="U214" s="27"/>
      <c r="V214" s="27">
        <v>90</v>
      </c>
      <c r="W214" s="27"/>
      <c r="X214" s="27"/>
      <c r="Y214" s="27"/>
      <c r="AA214" s="35">
        <v>0</v>
      </c>
      <c r="AB214" s="35">
        <v>0</v>
      </c>
      <c r="AC214" s="35">
        <v>0</v>
      </c>
      <c r="AD214" s="35">
        <v>0</v>
      </c>
      <c r="AE214" s="36">
        <v>1</v>
      </c>
      <c r="AF214" s="64">
        <v>89.980500000000006</v>
      </c>
      <c r="AG214" s="38">
        <v>90</v>
      </c>
      <c r="AH214" s="32">
        <v>180</v>
      </c>
      <c r="AI214" s="38"/>
      <c r="AJ214" s="38"/>
      <c r="AK214" s="38"/>
      <c r="AL214" s="30"/>
    </row>
    <row r="215" spans="1:38" ht="15">
      <c r="A215" s="58">
        <v>41</v>
      </c>
      <c r="B215" s="58" t="s">
        <v>223</v>
      </c>
      <c r="C215" s="1" t="s">
        <v>864</v>
      </c>
      <c r="D215" s="29" t="s">
        <v>90</v>
      </c>
      <c r="E215" s="29"/>
      <c r="F215" s="27">
        <v>77</v>
      </c>
      <c r="G215" s="27"/>
      <c r="H215" s="27"/>
      <c r="I215" s="27"/>
      <c r="J215" s="27"/>
      <c r="K215" s="32">
        <f t="shared" si="25"/>
        <v>77</v>
      </c>
      <c r="L215" s="32" t="s">
        <v>1287</v>
      </c>
      <c r="M215" s="32"/>
      <c r="N215" s="39">
        <f t="shared" si="26"/>
        <v>76.979100000000003</v>
      </c>
      <c r="O215" s="32">
        <f t="shared" si="27"/>
        <v>1</v>
      </c>
      <c r="P215" s="32">
        <f t="shared" ca="1" si="28"/>
        <v>0</v>
      </c>
      <c r="Q215" s="33" t="s">
        <v>111</v>
      </c>
      <c r="R215" s="34">
        <f t="shared" si="29"/>
        <v>0</v>
      </c>
      <c r="S215" s="34">
        <f t="shared" si="30"/>
        <v>76.986800000000002</v>
      </c>
      <c r="T215" s="29"/>
      <c r="U215" s="27">
        <v>77</v>
      </c>
      <c r="V215" s="27"/>
      <c r="W215" s="27"/>
      <c r="X215" s="27"/>
      <c r="Y215" s="27"/>
      <c r="AA215" s="35">
        <v>0</v>
      </c>
      <c r="AB215" s="35">
        <v>0</v>
      </c>
      <c r="AC215" s="35">
        <v>0</v>
      </c>
      <c r="AD215" s="35">
        <v>0</v>
      </c>
      <c r="AE215" s="36">
        <v>1</v>
      </c>
      <c r="AF215" s="64">
        <v>76.987200000000001</v>
      </c>
      <c r="AG215" s="38">
        <v>77</v>
      </c>
      <c r="AH215" s="32">
        <v>0</v>
      </c>
      <c r="AI215" s="38"/>
      <c r="AJ215" s="38"/>
      <c r="AK215" s="38"/>
      <c r="AL215" s="30"/>
    </row>
    <row r="216" spans="1:38" ht="15">
      <c r="A216" s="58">
        <v>42</v>
      </c>
      <c r="B216" s="58">
        <v>38</v>
      </c>
      <c r="C216" s="1" t="s">
        <v>865</v>
      </c>
      <c r="D216" s="29" t="s">
        <v>143</v>
      </c>
      <c r="E216" s="29"/>
      <c r="F216" s="27"/>
      <c r="G216" s="27"/>
      <c r="H216" s="27">
        <v>61</v>
      </c>
      <c r="I216" s="27"/>
      <c r="J216" s="27"/>
      <c r="K216" s="32">
        <f t="shared" si="25"/>
        <v>61</v>
      </c>
      <c r="L216" s="32" t="s">
        <v>1286</v>
      </c>
      <c r="M216" s="32"/>
      <c r="N216" s="39">
        <f t="shared" si="26"/>
        <v>60.978999999999999</v>
      </c>
      <c r="O216" s="32">
        <f t="shared" si="27"/>
        <v>1</v>
      </c>
      <c r="P216" s="32">
        <f t="shared" ca="1" si="28"/>
        <v>0</v>
      </c>
      <c r="Q216" s="33" t="s">
        <v>111</v>
      </c>
      <c r="R216" s="34">
        <f t="shared" si="29"/>
        <v>0</v>
      </c>
      <c r="S216" s="34">
        <f t="shared" si="30"/>
        <v>60.979610000000001</v>
      </c>
      <c r="T216" s="29"/>
      <c r="U216" s="27"/>
      <c r="V216" s="27">
        <v>61</v>
      </c>
      <c r="W216" s="27"/>
      <c r="X216" s="27"/>
      <c r="Y216" s="27"/>
      <c r="AA216" s="35">
        <v>0</v>
      </c>
      <c r="AB216" s="35">
        <v>0</v>
      </c>
      <c r="AC216" s="35">
        <v>0</v>
      </c>
      <c r="AD216" s="35">
        <v>0</v>
      </c>
      <c r="AE216" s="36">
        <v>1</v>
      </c>
      <c r="AF216" s="64">
        <v>60.98001</v>
      </c>
      <c r="AG216" s="38">
        <v>61</v>
      </c>
      <c r="AH216" s="32">
        <v>122</v>
      </c>
      <c r="AI216" s="38"/>
      <c r="AJ216" s="38"/>
      <c r="AK216" s="38"/>
      <c r="AL216" s="30"/>
    </row>
    <row r="217" spans="1:38" ht="15">
      <c r="A217" s="58">
        <v>43</v>
      </c>
      <c r="B217" s="58">
        <v>39</v>
      </c>
      <c r="C217" s="1" t="s">
        <v>866</v>
      </c>
      <c r="D217" s="29" t="s">
        <v>33</v>
      </c>
      <c r="E217" s="29">
        <v>47</v>
      </c>
      <c r="F217" s="27"/>
      <c r="G217" s="27"/>
      <c r="H217" s="27"/>
      <c r="I217" s="27"/>
      <c r="J217" s="27"/>
      <c r="K217" s="32">
        <f t="shared" si="25"/>
        <v>47</v>
      </c>
      <c r="L217" s="32" t="s">
        <v>1286</v>
      </c>
      <c r="M217" s="32"/>
      <c r="N217" s="39">
        <f t="shared" si="26"/>
        <v>46.978900000000003</v>
      </c>
      <c r="O217" s="32">
        <f t="shared" si="27"/>
        <v>1</v>
      </c>
      <c r="P217" s="32">
        <f t="shared" ca="1" si="28"/>
        <v>0</v>
      </c>
      <c r="Q217" s="33" t="s">
        <v>111</v>
      </c>
      <c r="R217" s="55">
        <f t="shared" si="29"/>
        <v>0</v>
      </c>
      <c r="S217" s="34">
        <f t="shared" si="30"/>
        <v>47.0259</v>
      </c>
      <c r="T217" s="29">
        <v>47</v>
      </c>
      <c r="U217" s="27"/>
      <c r="V217" s="27"/>
      <c r="W217" s="27"/>
      <c r="X217" s="27"/>
      <c r="Y217" s="27"/>
      <c r="AA217" s="35">
        <v>0</v>
      </c>
      <c r="AB217" s="35">
        <v>0</v>
      </c>
      <c r="AC217" s="35">
        <v>0</v>
      </c>
      <c r="AD217" s="35">
        <v>0</v>
      </c>
      <c r="AE217" s="36">
        <v>1</v>
      </c>
      <c r="AF217" s="64">
        <v>47.026299999999999</v>
      </c>
      <c r="AG217" s="38">
        <v>47</v>
      </c>
      <c r="AH217" s="32">
        <v>94</v>
      </c>
      <c r="AI217" s="38"/>
      <c r="AJ217" s="38"/>
      <c r="AK217" s="38"/>
      <c r="AL217" s="30"/>
    </row>
    <row r="218" spans="1:38" ht="5.0999999999999996" customHeight="1">
      <c r="A218" s="27"/>
      <c r="B218" s="27"/>
      <c r="D218" s="50"/>
      <c r="E218" s="50"/>
      <c r="F218" s="50"/>
      <c r="G218" s="50"/>
      <c r="H218" s="50"/>
      <c r="I218" s="50"/>
      <c r="J218" s="50"/>
      <c r="K218" s="32"/>
      <c r="L218" s="27"/>
      <c r="M218" s="27"/>
      <c r="N218" s="39"/>
      <c r="O218" s="27"/>
      <c r="P218" s="27"/>
      <c r="R218" s="56"/>
      <c r="S218" s="34"/>
      <c r="T218" s="50"/>
      <c r="U218" s="50"/>
      <c r="V218" s="50"/>
      <c r="W218" s="50"/>
      <c r="X218" s="50"/>
      <c r="Y218" s="50"/>
      <c r="AE218" s="60"/>
      <c r="AF218" s="60"/>
      <c r="AH218" s="26"/>
      <c r="AI218" s="38"/>
      <c r="AJ218" s="38"/>
      <c r="AK218" s="38"/>
      <c r="AL218" s="30"/>
    </row>
    <row r="219" spans="1:38">
      <c r="D219" s="27"/>
      <c r="E219" s="27"/>
      <c r="F219" s="27"/>
      <c r="G219" s="27"/>
      <c r="H219" s="27"/>
      <c r="I219" s="27"/>
      <c r="J219" s="27"/>
      <c r="K219" s="32"/>
      <c r="L219" s="27"/>
      <c r="M219" s="27"/>
      <c r="N219" s="39"/>
      <c r="O219" s="27"/>
      <c r="P219" s="27"/>
      <c r="R219" s="59"/>
      <c r="S219" s="34"/>
      <c r="T219" s="27"/>
      <c r="U219" s="27"/>
      <c r="V219" s="27"/>
      <c r="W219" s="27"/>
      <c r="X219" s="27"/>
      <c r="Y219" s="27"/>
      <c r="AE219" s="60"/>
      <c r="AF219" s="60"/>
      <c r="AH219" s="26"/>
      <c r="AI219" s="38"/>
      <c r="AJ219" s="38"/>
      <c r="AK219" s="38"/>
      <c r="AL219" s="30"/>
    </row>
    <row r="220" spans="1:38" ht="15">
      <c r="A220" s="57"/>
      <c r="B220" s="57"/>
      <c r="C220" s="26" t="s">
        <v>140</v>
      </c>
      <c r="D220" s="27"/>
      <c r="E220" s="27"/>
      <c r="F220" s="27"/>
      <c r="G220" s="27"/>
      <c r="H220" s="27"/>
      <c r="I220" s="27"/>
      <c r="J220" s="27"/>
      <c r="K220" s="32"/>
      <c r="L220" s="27"/>
      <c r="M220" s="27"/>
      <c r="N220" s="39"/>
      <c r="O220" s="27"/>
      <c r="P220" s="27"/>
      <c r="Q220" s="50" t="str">
        <f>C220</f>
        <v>F55</v>
      </c>
      <c r="R220" s="56"/>
      <c r="S220" s="34"/>
      <c r="T220" s="27"/>
      <c r="U220" s="50"/>
      <c r="V220" s="50"/>
      <c r="W220" s="50"/>
      <c r="X220" s="50"/>
      <c r="Y220" s="50"/>
      <c r="AE220" s="60"/>
      <c r="AF220" s="60"/>
      <c r="AH220" s="26"/>
      <c r="AI220" s="38">
        <v>775</v>
      </c>
      <c r="AJ220" s="38">
        <v>756</v>
      </c>
      <c r="AK220" s="38">
        <v>751</v>
      </c>
      <c r="AL220" s="30"/>
    </row>
    <row r="221" spans="1:38" ht="15">
      <c r="A221" s="58">
        <v>1</v>
      </c>
      <c r="B221" s="58">
        <v>1</v>
      </c>
      <c r="C221" s="1" t="s">
        <v>867</v>
      </c>
      <c r="D221" s="29" t="s">
        <v>217</v>
      </c>
      <c r="E221" s="29">
        <v>194</v>
      </c>
      <c r="F221" s="27">
        <v>191</v>
      </c>
      <c r="G221" s="27">
        <v>191</v>
      </c>
      <c r="H221" s="27">
        <v>195</v>
      </c>
      <c r="I221" s="27">
        <v>195</v>
      </c>
      <c r="J221" s="27"/>
      <c r="K221" s="32">
        <f t="shared" ref="K221:K258" si="31"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775</v>
      </c>
      <c r="L221" s="32" t="s">
        <v>1286</v>
      </c>
      <c r="M221" s="32" t="s">
        <v>868</v>
      </c>
      <c r="N221" s="39">
        <f t="shared" ref="N221:N258" si="32">K221-(ROW(K221)-ROW(K$6))/10000</f>
        <v>774.97850000000005</v>
      </c>
      <c r="O221" s="32">
        <f t="shared" ref="O221:O258" si="33">COUNT(E221:J221)</f>
        <v>5</v>
      </c>
      <c r="P221" s="32">
        <f t="shared" ref="P221:P258" ca="1" si="34">IF(AND(O221=1,OFFSET(D221,0,P$3)&gt;0),"Y",0)</f>
        <v>0</v>
      </c>
      <c r="Q221" s="33" t="s">
        <v>140</v>
      </c>
      <c r="R221" s="55">
        <f t="shared" ref="R221:R258" si="35">1-(Q221=Q220)</f>
        <v>0</v>
      </c>
      <c r="S221" s="34">
        <f t="shared" ref="S221:S258" si="36">N221+T221/1000+U221/10000+V221/100000+W221/1000000+X221/10000000+Y221/100000000</f>
        <v>775.19376409999995</v>
      </c>
      <c r="T221" s="29">
        <v>194</v>
      </c>
      <c r="U221" s="27">
        <v>191</v>
      </c>
      <c r="V221" s="27">
        <v>195</v>
      </c>
      <c r="W221" s="27">
        <v>195</v>
      </c>
      <c r="X221" s="27">
        <v>191</v>
      </c>
      <c r="Y221" s="27"/>
      <c r="AA221" s="35">
        <v>0</v>
      </c>
      <c r="AB221" s="35">
        <v>0</v>
      </c>
      <c r="AC221" s="35">
        <v>0</v>
      </c>
      <c r="AD221" s="35">
        <v>0</v>
      </c>
      <c r="AE221" s="36">
        <v>5</v>
      </c>
      <c r="AF221" s="64">
        <v>775.19416409999985</v>
      </c>
      <c r="AG221" s="38">
        <v>195</v>
      </c>
      <c r="AH221" s="32">
        <v>779</v>
      </c>
      <c r="AI221" s="38" t="s">
        <v>868</v>
      </c>
      <c r="AJ221" s="38"/>
      <c r="AK221" s="38"/>
      <c r="AL221" s="30"/>
    </row>
    <row r="222" spans="1:38" ht="15">
      <c r="A222" s="58">
        <v>2</v>
      </c>
      <c r="B222" s="58">
        <v>2</v>
      </c>
      <c r="C222" s="1" t="s">
        <v>139</v>
      </c>
      <c r="D222" s="29" t="s">
        <v>19</v>
      </c>
      <c r="E222" s="29"/>
      <c r="F222" s="27">
        <v>189</v>
      </c>
      <c r="G222" s="27">
        <v>188</v>
      </c>
      <c r="H222" s="27">
        <v>189</v>
      </c>
      <c r="I222" s="27">
        <v>190</v>
      </c>
      <c r="J222" s="27">
        <v>191</v>
      </c>
      <c r="K222" s="32">
        <f t="shared" si="31"/>
        <v>759</v>
      </c>
      <c r="L222" s="32" t="s">
        <v>1286</v>
      </c>
      <c r="M222" s="32" t="s">
        <v>869</v>
      </c>
      <c r="N222" s="39">
        <f t="shared" si="32"/>
        <v>758.97839999999997</v>
      </c>
      <c r="O222" s="32">
        <f t="shared" si="33"/>
        <v>5</v>
      </c>
      <c r="P222" s="32">
        <f t="shared" ca="1" si="34"/>
        <v>0</v>
      </c>
      <c r="Q222" s="33" t="s">
        <v>140</v>
      </c>
      <c r="R222" s="34">
        <f t="shared" si="35"/>
        <v>0</v>
      </c>
      <c r="S222" s="34">
        <f t="shared" si="36"/>
        <v>758.99942077999992</v>
      </c>
      <c r="T222" s="29"/>
      <c r="U222" s="27">
        <v>189</v>
      </c>
      <c r="V222" s="27">
        <v>191</v>
      </c>
      <c r="W222" s="27">
        <v>190</v>
      </c>
      <c r="X222" s="27">
        <v>189</v>
      </c>
      <c r="Y222" s="27">
        <v>188</v>
      </c>
      <c r="AA222" s="35">
        <v>0</v>
      </c>
      <c r="AB222" s="35">
        <v>0</v>
      </c>
      <c r="AC222" s="35">
        <v>0</v>
      </c>
      <c r="AD222" s="35">
        <v>0</v>
      </c>
      <c r="AE222" s="36">
        <v>4</v>
      </c>
      <c r="AF222" s="64">
        <v>755.99980779999999</v>
      </c>
      <c r="AG222" s="38">
        <v>190</v>
      </c>
      <c r="AH222" s="32">
        <v>758</v>
      </c>
      <c r="AI222" s="38"/>
      <c r="AJ222" s="38" t="s">
        <v>869</v>
      </c>
      <c r="AK222" s="38" t="s">
        <v>870</v>
      </c>
      <c r="AL222" s="30"/>
    </row>
    <row r="223" spans="1:38" ht="15">
      <c r="A223" s="58">
        <v>3</v>
      </c>
      <c r="B223" s="58">
        <v>3</v>
      </c>
      <c r="C223" s="1" t="s">
        <v>871</v>
      </c>
      <c r="D223" s="29" t="s">
        <v>40</v>
      </c>
      <c r="E223" s="29">
        <v>181</v>
      </c>
      <c r="F223" s="27">
        <v>188</v>
      </c>
      <c r="G223" s="27">
        <v>187</v>
      </c>
      <c r="H223" s="27">
        <v>185</v>
      </c>
      <c r="I223" s="27">
        <v>191</v>
      </c>
      <c r="J223" s="27"/>
      <c r="K223" s="32">
        <f t="shared" si="31"/>
        <v>751</v>
      </c>
      <c r="L223" s="32" t="s">
        <v>1286</v>
      </c>
      <c r="M223" s="32" t="s">
        <v>870</v>
      </c>
      <c r="N223" s="39">
        <f t="shared" si="32"/>
        <v>750.97829999999999</v>
      </c>
      <c r="O223" s="32">
        <f t="shared" si="33"/>
        <v>5</v>
      </c>
      <c r="P223" s="32">
        <f t="shared" ca="1" si="34"/>
        <v>0</v>
      </c>
      <c r="Q223" s="33" t="s">
        <v>140</v>
      </c>
      <c r="R223" s="55">
        <f t="shared" si="35"/>
        <v>0</v>
      </c>
      <c r="S223" s="34">
        <f t="shared" si="36"/>
        <v>751.18021550000003</v>
      </c>
      <c r="T223" s="29">
        <v>181</v>
      </c>
      <c r="U223" s="27">
        <v>188</v>
      </c>
      <c r="V223" s="27">
        <v>191</v>
      </c>
      <c r="W223" s="27">
        <v>187</v>
      </c>
      <c r="X223" s="27">
        <v>185</v>
      </c>
      <c r="Y223" s="27"/>
      <c r="AA223" s="35">
        <v>0</v>
      </c>
      <c r="AB223" s="35">
        <v>0</v>
      </c>
      <c r="AC223" s="35">
        <v>0</v>
      </c>
      <c r="AD223" s="35">
        <v>0</v>
      </c>
      <c r="AE223" s="36">
        <v>5</v>
      </c>
      <c r="AF223" s="64">
        <v>751.18061550000004</v>
      </c>
      <c r="AG223" s="38">
        <v>191</v>
      </c>
      <c r="AH223" s="32">
        <v>757</v>
      </c>
      <c r="AI223" s="38"/>
      <c r="AJ223" s="38" t="s">
        <v>869</v>
      </c>
      <c r="AK223" s="38" t="s">
        <v>870</v>
      </c>
      <c r="AL223" s="30"/>
    </row>
    <row r="224" spans="1:38" ht="15">
      <c r="A224" s="58">
        <v>4</v>
      </c>
      <c r="B224" s="58">
        <v>4</v>
      </c>
      <c r="C224" s="1" t="s">
        <v>872</v>
      </c>
      <c r="D224" s="29" t="s">
        <v>77</v>
      </c>
      <c r="E224" s="29">
        <v>159</v>
      </c>
      <c r="F224" s="27">
        <v>167</v>
      </c>
      <c r="G224" s="27">
        <v>168</v>
      </c>
      <c r="H224" s="27">
        <v>162</v>
      </c>
      <c r="I224" s="27">
        <v>168</v>
      </c>
      <c r="J224" s="27"/>
      <c r="K224" s="32">
        <f t="shared" si="31"/>
        <v>665</v>
      </c>
      <c r="L224" s="32" t="s">
        <v>1286</v>
      </c>
      <c r="M224" s="32"/>
      <c r="N224" s="39">
        <f t="shared" si="32"/>
        <v>664.97820000000002</v>
      </c>
      <c r="O224" s="32">
        <f t="shared" si="33"/>
        <v>5</v>
      </c>
      <c r="P224" s="32">
        <f t="shared" ca="1" si="34"/>
        <v>0</v>
      </c>
      <c r="Q224" s="33" t="s">
        <v>140</v>
      </c>
      <c r="R224" s="55">
        <f t="shared" si="35"/>
        <v>0</v>
      </c>
      <c r="S224" s="34">
        <f t="shared" si="36"/>
        <v>665.15576420000002</v>
      </c>
      <c r="T224" s="29">
        <v>159</v>
      </c>
      <c r="U224" s="27">
        <v>167</v>
      </c>
      <c r="V224" s="27">
        <v>168</v>
      </c>
      <c r="W224" s="27">
        <v>168</v>
      </c>
      <c r="X224" s="27">
        <v>162</v>
      </c>
      <c r="Y224" s="27"/>
      <c r="AA224" s="35">
        <v>0</v>
      </c>
      <c r="AB224" s="35">
        <v>0</v>
      </c>
      <c r="AC224" s="35">
        <v>0</v>
      </c>
      <c r="AD224" s="35">
        <v>0</v>
      </c>
      <c r="AE224" s="36">
        <v>5</v>
      </c>
      <c r="AF224" s="64">
        <v>665.15616420000003</v>
      </c>
      <c r="AG224" s="38">
        <v>168</v>
      </c>
      <c r="AH224" s="32">
        <v>671</v>
      </c>
      <c r="AI224" s="38"/>
      <c r="AJ224" s="38"/>
      <c r="AK224" s="38"/>
      <c r="AL224" s="30"/>
    </row>
    <row r="225" spans="1:38" ht="15">
      <c r="A225" s="58">
        <v>5</v>
      </c>
      <c r="B225" s="58">
        <v>5</v>
      </c>
      <c r="C225" s="1" t="s">
        <v>873</v>
      </c>
      <c r="D225" s="29" t="s">
        <v>40</v>
      </c>
      <c r="E225" s="29">
        <v>152</v>
      </c>
      <c r="F225" s="27"/>
      <c r="G225" s="27">
        <v>149</v>
      </c>
      <c r="H225" s="27">
        <v>157</v>
      </c>
      <c r="I225" s="27">
        <v>161</v>
      </c>
      <c r="J225" s="27"/>
      <c r="K225" s="32">
        <f t="shared" si="31"/>
        <v>619</v>
      </c>
      <c r="L225" s="32" t="s">
        <v>1286</v>
      </c>
      <c r="M225" s="32"/>
      <c r="N225" s="39">
        <f t="shared" si="32"/>
        <v>618.97810000000004</v>
      </c>
      <c r="O225" s="32">
        <f t="shared" si="33"/>
        <v>4</v>
      </c>
      <c r="P225" s="32">
        <f t="shared" ca="1" si="34"/>
        <v>0</v>
      </c>
      <c r="Q225" s="33" t="s">
        <v>140</v>
      </c>
      <c r="R225" s="55">
        <f t="shared" si="35"/>
        <v>0</v>
      </c>
      <c r="S225" s="34">
        <f t="shared" si="36"/>
        <v>619.13188190000005</v>
      </c>
      <c r="T225" s="29">
        <v>152</v>
      </c>
      <c r="U225" s="27"/>
      <c r="V225" s="27">
        <v>161</v>
      </c>
      <c r="W225" s="27">
        <v>157</v>
      </c>
      <c r="X225" s="27">
        <v>149</v>
      </c>
      <c r="Y225" s="27"/>
      <c r="AA225" s="35">
        <v>0</v>
      </c>
      <c r="AB225" s="35">
        <v>0</v>
      </c>
      <c r="AC225" s="35">
        <v>0</v>
      </c>
      <c r="AD225" s="35">
        <v>0</v>
      </c>
      <c r="AE225" s="36">
        <v>4</v>
      </c>
      <c r="AF225" s="64">
        <v>619.13228190000007</v>
      </c>
      <c r="AG225" s="38">
        <v>161</v>
      </c>
      <c r="AH225" s="32">
        <v>631</v>
      </c>
      <c r="AI225" s="38"/>
      <c r="AJ225" s="38"/>
      <c r="AK225" s="38"/>
      <c r="AL225" s="30"/>
    </row>
    <row r="226" spans="1:38" ht="15">
      <c r="A226" s="58">
        <v>6</v>
      </c>
      <c r="B226" s="58">
        <v>6</v>
      </c>
      <c r="C226" s="1" t="s">
        <v>244</v>
      </c>
      <c r="D226" s="29" t="s">
        <v>50</v>
      </c>
      <c r="E226" s="29">
        <v>146</v>
      </c>
      <c r="F226" s="27"/>
      <c r="G226" s="27">
        <v>150</v>
      </c>
      <c r="H226" s="27">
        <v>150</v>
      </c>
      <c r="I226" s="27"/>
      <c r="J226" s="27">
        <v>167</v>
      </c>
      <c r="K226" s="32">
        <f t="shared" si="31"/>
        <v>613</v>
      </c>
      <c r="L226" s="32" t="s">
        <v>1286</v>
      </c>
      <c r="M226" s="32"/>
      <c r="N226" s="39">
        <f t="shared" si="32"/>
        <v>612.97799999999995</v>
      </c>
      <c r="O226" s="32">
        <f t="shared" si="33"/>
        <v>4</v>
      </c>
      <c r="P226" s="32">
        <f t="shared" ca="1" si="34"/>
        <v>0</v>
      </c>
      <c r="Q226" s="33" t="s">
        <v>140</v>
      </c>
      <c r="R226" s="55">
        <f t="shared" si="35"/>
        <v>0</v>
      </c>
      <c r="S226" s="34">
        <f t="shared" si="36"/>
        <v>613.12583499999982</v>
      </c>
      <c r="T226" s="29">
        <v>146</v>
      </c>
      <c r="U226" s="27"/>
      <c r="V226" s="27">
        <v>167</v>
      </c>
      <c r="W226" s="27">
        <v>150</v>
      </c>
      <c r="X226" s="27">
        <v>150</v>
      </c>
      <c r="Y226" s="27"/>
      <c r="AA226" s="35">
        <v>0</v>
      </c>
      <c r="AB226" s="35">
        <v>0</v>
      </c>
      <c r="AC226" s="35">
        <v>0</v>
      </c>
      <c r="AD226" s="35">
        <v>0</v>
      </c>
      <c r="AE226" s="36">
        <v>3</v>
      </c>
      <c r="AF226" s="64">
        <v>446.12565000000006</v>
      </c>
      <c r="AG226" s="38">
        <v>150</v>
      </c>
      <c r="AH226" s="32">
        <v>596</v>
      </c>
      <c r="AI226" s="38"/>
      <c r="AJ226" s="38"/>
      <c r="AK226" s="38"/>
      <c r="AL226" s="30"/>
    </row>
    <row r="227" spans="1:38" ht="15">
      <c r="A227" s="58">
        <v>7</v>
      </c>
      <c r="B227" s="58">
        <v>7</v>
      </c>
      <c r="C227" s="1" t="s">
        <v>306</v>
      </c>
      <c r="D227" s="29" t="s">
        <v>36</v>
      </c>
      <c r="E227" s="29">
        <v>144</v>
      </c>
      <c r="F227" s="27"/>
      <c r="G227" s="27">
        <v>154</v>
      </c>
      <c r="H227" s="27"/>
      <c r="I227" s="27">
        <v>150</v>
      </c>
      <c r="J227" s="27">
        <v>141</v>
      </c>
      <c r="K227" s="32">
        <f t="shared" si="31"/>
        <v>589</v>
      </c>
      <c r="L227" s="32" t="s">
        <v>1286</v>
      </c>
      <c r="M227" s="32"/>
      <c r="N227" s="39">
        <f t="shared" si="32"/>
        <v>588.97789999999998</v>
      </c>
      <c r="O227" s="32">
        <f t="shared" si="33"/>
        <v>4</v>
      </c>
      <c r="P227" s="32">
        <f t="shared" ca="1" si="34"/>
        <v>0</v>
      </c>
      <c r="Q227" s="33" t="s">
        <v>140</v>
      </c>
      <c r="R227" s="55">
        <f t="shared" si="35"/>
        <v>0</v>
      </c>
      <c r="S227" s="34">
        <f t="shared" si="36"/>
        <v>589.12360409999997</v>
      </c>
      <c r="T227" s="29">
        <v>144</v>
      </c>
      <c r="U227" s="27"/>
      <c r="V227" s="27">
        <v>154</v>
      </c>
      <c r="W227" s="27">
        <v>150</v>
      </c>
      <c r="X227" s="27">
        <v>141</v>
      </c>
      <c r="Y227" s="27"/>
      <c r="AA227" s="35">
        <v>0</v>
      </c>
      <c r="AB227" s="35">
        <v>0</v>
      </c>
      <c r="AC227" s="35">
        <v>0</v>
      </c>
      <c r="AD227" s="35">
        <v>0</v>
      </c>
      <c r="AE227" s="36">
        <v>3</v>
      </c>
      <c r="AF227" s="64">
        <v>448.12378999999999</v>
      </c>
      <c r="AG227" s="38">
        <v>154</v>
      </c>
      <c r="AH227" s="32">
        <v>602</v>
      </c>
      <c r="AI227" s="38"/>
      <c r="AJ227" s="38"/>
      <c r="AK227" s="38"/>
      <c r="AL227" s="30"/>
    </row>
    <row r="228" spans="1:38" ht="15">
      <c r="A228" s="58">
        <v>8</v>
      </c>
      <c r="B228" s="58">
        <v>8</v>
      </c>
      <c r="C228" s="1" t="s">
        <v>250</v>
      </c>
      <c r="D228" s="29" t="s">
        <v>122</v>
      </c>
      <c r="E228" s="29">
        <v>123</v>
      </c>
      <c r="F228" s="27">
        <v>152</v>
      </c>
      <c r="G228" s="27">
        <v>89</v>
      </c>
      <c r="H228" s="27">
        <v>126</v>
      </c>
      <c r="I228" s="27"/>
      <c r="J228" s="27">
        <v>165</v>
      </c>
      <c r="K228" s="32">
        <f t="shared" si="31"/>
        <v>566</v>
      </c>
      <c r="L228" s="32" t="s">
        <v>1286</v>
      </c>
      <c r="M228" s="32"/>
      <c r="N228" s="39">
        <f t="shared" si="32"/>
        <v>565.9778</v>
      </c>
      <c r="O228" s="32">
        <f t="shared" si="33"/>
        <v>5</v>
      </c>
      <c r="P228" s="32">
        <f t="shared" ca="1" si="34"/>
        <v>0</v>
      </c>
      <c r="Q228" s="33" t="s">
        <v>140</v>
      </c>
      <c r="R228" s="55">
        <f t="shared" si="35"/>
        <v>0</v>
      </c>
      <c r="S228" s="34">
        <f t="shared" si="36"/>
        <v>566.11778490000017</v>
      </c>
      <c r="T228" s="29">
        <v>123</v>
      </c>
      <c r="U228" s="27">
        <v>152</v>
      </c>
      <c r="V228" s="27">
        <v>165</v>
      </c>
      <c r="W228" s="27">
        <v>126</v>
      </c>
      <c r="X228" s="27">
        <v>89</v>
      </c>
      <c r="Y228" s="27"/>
      <c r="AA228" s="35">
        <v>0</v>
      </c>
      <c r="AB228" s="35">
        <v>0</v>
      </c>
      <c r="AC228" s="35">
        <v>0</v>
      </c>
      <c r="AD228" s="35">
        <v>0</v>
      </c>
      <c r="AE228" s="36">
        <v>4</v>
      </c>
      <c r="AF228" s="64">
        <v>490.11784899999998</v>
      </c>
      <c r="AG228" s="38">
        <v>152</v>
      </c>
      <c r="AH228" s="32">
        <v>553</v>
      </c>
      <c r="AI228" s="38"/>
      <c r="AJ228" s="38"/>
      <c r="AK228" s="38"/>
      <c r="AL228" s="30"/>
    </row>
    <row r="229" spans="1:38" ht="15">
      <c r="A229" s="58">
        <v>9</v>
      </c>
      <c r="B229" s="58" t="s">
        <v>223</v>
      </c>
      <c r="C229" s="1" t="s">
        <v>874</v>
      </c>
      <c r="D229" s="29" t="s">
        <v>90</v>
      </c>
      <c r="E229" s="29">
        <v>180</v>
      </c>
      <c r="F229" s="27"/>
      <c r="G229" s="27">
        <v>180</v>
      </c>
      <c r="H229" s="27">
        <v>172</v>
      </c>
      <c r="I229" s="27"/>
      <c r="J229" s="27"/>
      <c r="K229" s="32">
        <f t="shared" si="31"/>
        <v>532</v>
      </c>
      <c r="L229" s="32" t="s">
        <v>1287</v>
      </c>
      <c r="M229" s="32"/>
      <c r="N229" s="39">
        <f t="shared" si="32"/>
        <v>531.97770000000003</v>
      </c>
      <c r="O229" s="32">
        <f t="shared" si="33"/>
        <v>3</v>
      </c>
      <c r="P229" s="32">
        <f t="shared" ca="1" si="34"/>
        <v>0</v>
      </c>
      <c r="Q229" s="33" t="s">
        <v>140</v>
      </c>
      <c r="R229" s="55">
        <f t="shared" si="35"/>
        <v>0</v>
      </c>
      <c r="S229" s="34">
        <f t="shared" si="36"/>
        <v>532.159672</v>
      </c>
      <c r="T229" s="29">
        <v>180</v>
      </c>
      <c r="U229" s="27"/>
      <c r="V229" s="27">
        <v>180</v>
      </c>
      <c r="W229" s="27">
        <v>172</v>
      </c>
      <c r="X229" s="27"/>
      <c r="Y229" s="27"/>
      <c r="AA229" s="35">
        <v>0</v>
      </c>
      <c r="AB229" s="35">
        <v>0</v>
      </c>
      <c r="AC229" s="35">
        <v>0</v>
      </c>
      <c r="AD229" s="35">
        <v>0</v>
      </c>
      <c r="AE229" s="36">
        <v>3</v>
      </c>
      <c r="AF229" s="64">
        <v>532.16037199999994</v>
      </c>
      <c r="AG229" s="38">
        <v>180</v>
      </c>
      <c r="AH229" s="32">
        <v>0</v>
      </c>
      <c r="AI229" s="38"/>
      <c r="AJ229" s="38"/>
      <c r="AK229" s="38"/>
      <c r="AL229" s="30"/>
    </row>
    <row r="230" spans="1:38" ht="15">
      <c r="A230" s="58">
        <v>10</v>
      </c>
      <c r="B230" s="58">
        <v>9</v>
      </c>
      <c r="C230" s="1" t="s">
        <v>280</v>
      </c>
      <c r="D230" s="29" t="s">
        <v>81</v>
      </c>
      <c r="E230" s="29">
        <v>95</v>
      </c>
      <c r="F230" s="27">
        <v>120</v>
      </c>
      <c r="G230" s="27"/>
      <c r="H230" s="27"/>
      <c r="I230" s="27">
        <v>121</v>
      </c>
      <c r="J230" s="27">
        <v>151</v>
      </c>
      <c r="K230" s="32">
        <f t="shared" si="31"/>
        <v>487</v>
      </c>
      <c r="L230" s="32" t="s">
        <v>1286</v>
      </c>
      <c r="M230" s="32"/>
      <c r="N230" s="39">
        <f t="shared" si="32"/>
        <v>486.9776</v>
      </c>
      <c r="O230" s="32">
        <f t="shared" si="33"/>
        <v>4</v>
      </c>
      <c r="P230" s="32">
        <f t="shared" ca="1" si="34"/>
        <v>0</v>
      </c>
      <c r="Q230" s="33" t="s">
        <v>140</v>
      </c>
      <c r="R230" s="55">
        <f t="shared" si="35"/>
        <v>0</v>
      </c>
      <c r="S230" s="34">
        <f t="shared" si="36"/>
        <v>487.086231</v>
      </c>
      <c r="T230" s="29">
        <v>95</v>
      </c>
      <c r="U230" s="27">
        <v>120</v>
      </c>
      <c r="V230" s="27">
        <v>151</v>
      </c>
      <c r="W230" s="27">
        <v>121</v>
      </c>
      <c r="X230" s="27"/>
      <c r="Y230" s="27"/>
      <c r="AA230" s="35">
        <v>0</v>
      </c>
      <c r="AB230" s="35">
        <v>0</v>
      </c>
      <c r="AC230" s="35">
        <v>0</v>
      </c>
      <c r="AD230" s="35">
        <v>0</v>
      </c>
      <c r="AE230" s="36">
        <v>3</v>
      </c>
      <c r="AF230" s="64">
        <v>336.08591000000007</v>
      </c>
      <c r="AG230" s="38">
        <v>121</v>
      </c>
      <c r="AH230" s="32">
        <v>457</v>
      </c>
      <c r="AI230" s="38"/>
      <c r="AJ230" s="38"/>
      <c r="AK230" s="38"/>
      <c r="AL230" s="30"/>
    </row>
    <row r="231" spans="1:38" ht="15">
      <c r="A231" s="58">
        <v>11</v>
      </c>
      <c r="B231" s="58">
        <v>10</v>
      </c>
      <c r="C231" s="1" t="s">
        <v>875</v>
      </c>
      <c r="D231" s="29" t="s">
        <v>65</v>
      </c>
      <c r="E231" s="29">
        <v>127</v>
      </c>
      <c r="F231" s="27">
        <v>122</v>
      </c>
      <c r="G231" s="27"/>
      <c r="H231" s="27">
        <v>102</v>
      </c>
      <c r="I231" s="27">
        <v>119</v>
      </c>
      <c r="J231" s="27"/>
      <c r="K231" s="32">
        <f t="shared" si="31"/>
        <v>470</v>
      </c>
      <c r="L231" s="32" t="s">
        <v>1286</v>
      </c>
      <c r="M231" s="32"/>
      <c r="N231" s="39">
        <f t="shared" si="32"/>
        <v>469.97750000000002</v>
      </c>
      <c r="O231" s="32">
        <f t="shared" si="33"/>
        <v>4</v>
      </c>
      <c r="P231" s="32">
        <f t="shared" ca="1" si="34"/>
        <v>0</v>
      </c>
      <c r="Q231" s="33" t="s">
        <v>140</v>
      </c>
      <c r="R231" s="55">
        <f t="shared" si="35"/>
        <v>0</v>
      </c>
      <c r="S231" s="34">
        <f t="shared" si="36"/>
        <v>470.11799200000007</v>
      </c>
      <c r="T231" s="29">
        <v>127</v>
      </c>
      <c r="U231" s="27">
        <v>122</v>
      </c>
      <c r="V231" s="27">
        <v>119</v>
      </c>
      <c r="W231" s="27">
        <v>102</v>
      </c>
      <c r="X231" s="27"/>
      <c r="Y231" s="27"/>
      <c r="AA231" s="35">
        <v>0</v>
      </c>
      <c r="AB231" s="35">
        <v>0</v>
      </c>
      <c r="AC231" s="35">
        <v>0</v>
      </c>
      <c r="AD231" s="35">
        <v>0</v>
      </c>
      <c r="AE231" s="36">
        <v>4</v>
      </c>
      <c r="AF231" s="64">
        <v>470.11869200000007</v>
      </c>
      <c r="AG231" s="38">
        <v>127</v>
      </c>
      <c r="AH231" s="32">
        <v>495</v>
      </c>
      <c r="AI231" s="38"/>
      <c r="AJ231" s="38"/>
      <c r="AK231" s="38"/>
      <c r="AL231" s="30"/>
    </row>
    <row r="232" spans="1:38" ht="15">
      <c r="A232" s="58">
        <v>12</v>
      </c>
      <c r="B232" s="58">
        <v>11</v>
      </c>
      <c r="C232" s="1" t="s">
        <v>289</v>
      </c>
      <c r="D232" s="29" t="s">
        <v>122</v>
      </c>
      <c r="E232" s="29">
        <v>100</v>
      </c>
      <c r="F232" s="27">
        <v>125</v>
      </c>
      <c r="G232" s="27"/>
      <c r="H232" s="27">
        <v>92</v>
      </c>
      <c r="I232" s="27"/>
      <c r="J232" s="27">
        <v>146</v>
      </c>
      <c r="K232" s="32">
        <f t="shared" si="31"/>
        <v>463</v>
      </c>
      <c r="L232" s="32" t="s">
        <v>1286</v>
      </c>
      <c r="M232" s="32"/>
      <c r="N232" s="39">
        <f t="shared" si="32"/>
        <v>462.97739999999999</v>
      </c>
      <c r="O232" s="32">
        <f t="shared" si="33"/>
        <v>4</v>
      </c>
      <c r="P232" s="32">
        <f t="shared" ca="1" si="34"/>
        <v>0</v>
      </c>
      <c r="Q232" s="33" t="s">
        <v>140</v>
      </c>
      <c r="R232" s="55">
        <f t="shared" si="35"/>
        <v>0</v>
      </c>
      <c r="S232" s="34">
        <f t="shared" si="36"/>
        <v>463.091452</v>
      </c>
      <c r="T232" s="29">
        <v>100</v>
      </c>
      <c r="U232" s="27">
        <v>125</v>
      </c>
      <c r="V232" s="27">
        <v>146</v>
      </c>
      <c r="W232" s="27">
        <v>92</v>
      </c>
      <c r="X232" s="27"/>
      <c r="Y232" s="27"/>
      <c r="AA232" s="35">
        <v>0</v>
      </c>
      <c r="AB232" s="35">
        <v>0</v>
      </c>
      <c r="AC232" s="35">
        <v>0</v>
      </c>
      <c r="AD232" s="35">
        <v>0</v>
      </c>
      <c r="AE232" s="36">
        <v>3</v>
      </c>
      <c r="AF232" s="64">
        <v>317.09092000000004</v>
      </c>
      <c r="AG232" s="38">
        <v>125</v>
      </c>
      <c r="AH232" s="32">
        <v>442</v>
      </c>
      <c r="AI232" s="38"/>
      <c r="AJ232" s="38"/>
      <c r="AK232" s="38"/>
      <c r="AL232" s="30"/>
    </row>
    <row r="233" spans="1:38" ht="15">
      <c r="A233" s="58">
        <v>13</v>
      </c>
      <c r="B233" s="58">
        <v>12</v>
      </c>
      <c r="C233" s="1" t="s">
        <v>876</v>
      </c>
      <c r="D233" s="29" t="s">
        <v>47</v>
      </c>
      <c r="E233" s="29">
        <v>193</v>
      </c>
      <c r="F233" s="27"/>
      <c r="G233" s="27">
        <v>190</v>
      </c>
      <c r="H233" s="27"/>
      <c r="I233" s="27"/>
      <c r="J233" s="27"/>
      <c r="K233" s="32">
        <f t="shared" si="31"/>
        <v>383</v>
      </c>
      <c r="L233" s="32" t="s">
        <v>1286</v>
      </c>
      <c r="M233" s="32"/>
      <c r="N233" s="39">
        <f t="shared" si="32"/>
        <v>382.97730000000001</v>
      </c>
      <c r="O233" s="32">
        <f t="shared" si="33"/>
        <v>2</v>
      </c>
      <c r="P233" s="32">
        <f t="shared" ca="1" si="34"/>
        <v>0</v>
      </c>
      <c r="Q233" s="33" t="s">
        <v>140</v>
      </c>
      <c r="R233" s="55">
        <f t="shared" si="35"/>
        <v>0</v>
      </c>
      <c r="S233" s="34">
        <f t="shared" si="36"/>
        <v>383.17219999999998</v>
      </c>
      <c r="T233" s="29">
        <v>193</v>
      </c>
      <c r="U233" s="27"/>
      <c r="V233" s="27">
        <v>190</v>
      </c>
      <c r="W233" s="27"/>
      <c r="X233" s="27"/>
      <c r="Y233" s="27"/>
      <c r="AA233" s="35">
        <v>0</v>
      </c>
      <c r="AB233" s="35">
        <v>0</v>
      </c>
      <c r="AC233" s="35">
        <v>0</v>
      </c>
      <c r="AD233" s="35">
        <v>0</v>
      </c>
      <c r="AE233" s="36">
        <v>2</v>
      </c>
      <c r="AF233" s="64">
        <v>383.17279999999994</v>
      </c>
      <c r="AG233" s="38">
        <v>193</v>
      </c>
      <c r="AH233" s="32">
        <v>576</v>
      </c>
      <c r="AI233" s="38"/>
      <c r="AJ233" s="38"/>
      <c r="AK233" s="38"/>
      <c r="AL233" s="30"/>
    </row>
    <row r="234" spans="1:38" ht="15">
      <c r="A234" s="58">
        <v>14</v>
      </c>
      <c r="B234" s="58">
        <v>13</v>
      </c>
      <c r="C234" s="1" t="s">
        <v>339</v>
      </c>
      <c r="D234" s="29" t="s">
        <v>122</v>
      </c>
      <c r="E234" s="29">
        <v>81</v>
      </c>
      <c r="F234" s="27"/>
      <c r="G234" s="27">
        <v>95</v>
      </c>
      <c r="H234" s="27">
        <v>72</v>
      </c>
      <c r="I234" s="27"/>
      <c r="J234" s="27">
        <v>130</v>
      </c>
      <c r="K234" s="32">
        <f t="shared" si="31"/>
        <v>378</v>
      </c>
      <c r="L234" s="32" t="s">
        <v>1286</v>
      </c>
      <c r="M234" s="32"/>
      <c r="N234" s="39">
        <f t="shared" si="32"/>
        <v>377.97719999999998</v>
      </c>
      <c r="O234" s="32">
        <f t="shared" si="33"/>
        <v>4</v>
      </c>
      <c r="P234" s="32">
        <f t="shared" ca="1" si="34"/>
        <v>0</v>
      </c>
      <c r="Q234" s="33" t="s">
        <v>140</v>
      </c>
      <c r="R234" s="55">
        <f t="shared" si="35"/>
        <v>0</v>
      </c>
      <c r="S234" s="34">
        <f t="shared" si="36"/>
        <v>378.05960220000003</v>
      </c>
      <c r="T234" s="29">
        <v>81</v>
      </c>
      <c r="U234" s="27"/>
      <c r="V234" s="27">
        <v>130</v>
      </c>
      <c r="W234" s="27">
        <v>95</v>
      </c>
      <c r="X234" s="27">
        <v>72</v>
      </c>
      <c r="Y234" s="27"/>
      <c r="AA234" s="35">
        <v>0</v>
      </c>
      <c r="AB234" s="35">
        <v>0</v>
      </c>
      <c r="AC234" s="35">
        <v>0</v>
      </c>
      <c r="AD234" s="35">
        <v>0</v>
      </c>
      <c r="AE234" s="36">
        <v>3</v>
      </c>
      <c r="AF234" s="64">
        <v>248.05942199999996</v>
      </c>
      <c r="AG234" s="38">
        <v>95</v>
      </c>
      <c r="AH234" s="32">
        <v>343</v>
      </c>
      <c r="AI234" s="38"/>
      <c r="AJ234" s="38"/>
      <c r="AK234" s="38"/>
      <c r="AL234" s="30"/>
    </row>
    <row r="235" spans="1:38" ht="15">
      <c r="A235" s="58">
        <v>15</v>
      </c>
      <c r="B235" s="58">
        <v>14</v>
      </c>
      <c r="C235" s="1" t="s">
        <v>877</v>
      </c>
      <c r="D235" s="29" t="s">
        <v>122</v>
      </c>
      <c r="E235" s="29">
        <v>133</v>
      </c>
      <c r="F235" s="27"/>
      <c r="G235" s="27"/>
      <c r="H235" s="27">
        <v>99</v>
      </c>
      <c r="I235" s="27">
        <v>126</v>
      </c>
      <c r="J235" s="27"/>
      <c r="K235" s="32">
        <f t="shared" si="31"/>
        <v>358</v>
      </c>
      <c r="L235" s="32" t="s">
        <v>1286</v>
      </c>
      <c r="M235" s="32"/>
      <c r="N235" s="39">
        <f t="shared" si="32"/>
        <v>357.97710000000001</v>
      </c>
      <c r="O235" s="32">
        <f t="shared" si="33"/>
        <v>3</v>
      </c>
      <c r="P235" s="32">
        <f t="shared" ca="1" si="34"/>
        <v>0</v>
      </c>
      <c r="Q235" s="33" t="s">
        <v>140</v>
      </c>
      <c r="R235" s="55">
        <f t="shared" si="35"/>
        <v>0</v>
      </c>
      <c r="S235" s="34">
        <f t="shared" si="36"/>
        <v>358.11145899999997</v>
      </c>
      <c r="T235" s="29">
        <v>133</v>
      </c>
      <c r="U235" s="27"/>
      <c r="V235" s="27">
        <v>126</v>
      </c>
      <c r="W235" s="27">
        <v>99</v>
      </c>
      <c r="X235" s="27"/>
      <c r="Y235" s="27"/>
      <c r="AA235" s="35">
        <v>0</v>
      </c>
      <c r="AB235" s="35">
        <v>0</v>
      </c>
      <c r="AC235" s="35">
        <v>0</v>
      </c>
      <c r="AD235" s="35">
        <v>0</v>
      </c>
      <c r="AE235" s="36">
        <v>3</v>
      </c>
      <c r="AF235" s="64">
        <v>358.11215899999996</v>
      </c>
      <c r="AG235" s="38">
        <v>133</v>
      </c>
      <c r="AH235" s="32">
        <v>491</v>
      </c>
      <c r="AI235" s="38"/>
      <c r="AJ235" s="38"/>
      <c r="AK235" s="38"/>
      <c r="AL235" s="30"/>
    </row>
    <row r="236" spans="1:38" ht="15">
      <c r="A236" s="58">
        <v>16</v>
      </c>
      <c r="B236" s="58">
        <v>15</v>
      </c>
      <c r="C236" s="1" t="s">
        <v>878</v>
      </c>
      <c r="D236" s="29" t="s">
        <v>47</v>
      </c>
      <c r="E236" s="29"/>
      <c r="F236" s="27">
        <v>100</v>
      </c>
      <c r="G236" s="27">
        <v>107</v>
      </c>
      <c r="H236" s="27"/>
      <c r="I236" s="27">
        <v>115</v>
      </c>
      <c r="J236" s="27"/>
      <c r="K236" s="32">
        <f t="shared" si="31"/>
        <v>322</v>
      </c>
      <c r="L236" s="32" t="s">
        <v>1286</v>
      </c>
      <c r="M236" s="32"/>
      <c r="N236" s="39">
        <f t="shared" si="32"/>
        <v>321.97699999999998</v>
      </c>
      <c r="O236" s="32">
        <f t="shared" si="33"/>
        <v>3</v>
      </c>
      <c r="P236" s="32">
        <f t="shared" ca="1" si="34"/>
        <v>0</v>
      </c>
      <c r="Q236" s="33" t="s">
        <v>140</v>
      </c>
      <c r="R236" s="34">
        <f t="shared" si="35"/>
        <v>0</v>
      </c>
      <c r="S236" s="34">
        <f t="shared" si="36"/>
        <v>321.98825699999998</v>
      </c>
      <c r="T236" s="29"/>
      <c r="U236" s="27">
        <v>100</v>
      </c>
      <c r="V236" s="27">
        <v>115</v>
      </c>
      <c r="W236" s="27">
        <v>107</v>
      </c>
      <c r="X236" s="27"/>
      <c r="Y236" s="27"/>
      <c r="AA236" s="35">
        <v>0</v>
      </c>
      <c r="AB236" s="35">
        <v>0</v>
      </c>
      <c r="AC236" s="35">
        <v>0</v>
      </c>
      <c r="AD236" s="35">
        <v>0</v>
      </c>
      <c r="AE236" s="36">
        <v>3</v>
      </c>
      <c r="AF236" s="64">
        <v>321.988857</v>
      </c>
      <c r="AG236" s="38">
        <v>115</v>
      </c>
      <c r="AH236" s="32">
        <v>437</v>
      </c>
      <c r="AI236" s="38"/>
      <c r="AJ236" s="38"/>
      <c r="AK236" s="38"/>
      <c r="AL236" s="30"/>
    </row>
    <row r="237" spans="1:38" ht="15">
      <c r="A237" s="58">
        <v>17</v>
      </c>
      <c r="B237" s="58">
        <v>16</v>
      </c>
      <c r="C237" s="1" t="s">
        <v>254</v>
      </c>
      <c r="D237" s="29" t="s">
        <v>50</v>
      </c>
      <c r="E237" s="29"/>
      <c r="F237" s="27"/>
      <c r="G237" s="27">
        <v>136</v>
      </c>
      <c r="H237" s="27"/>
      <c r="I237" s="27"/>
      <c r="J237" s="27">
        <v>163</v>
      </c>
      <c r="K237" s="32">
        <f t="shared" si="31"/>
        <v>299</v>
      </c>
      <c r="L237" s="32" t="s">
        <v>1286</v>
      </c>
      <c r="M237" s="32"/>
      <c r="N237" s="39">
        <f t="shared" si="32"/>
        <v>298.9769</v>
      </c>
      <c r="O237" s="32">
        <f t="shared" si="33"/>
        <v>2</v>
      </c>
      <c r="P237" s="32">
        <f t="shared" ca="1" si="34"/>
        <v>0</v>
      </c>
      <c r="Q237" s="33" t="s">
        <v>140</v>
      </c>
      <c r="R237" s="34">
        <f t="shared" si="35"/>
        <v>0</v>
      </c>
      <c r="S237" s="34">
        <f t="shared" si="36"/>
        <v>298.97866599999998</v>
      </c>
      <c r="T237" s="29"/>
      <c r="U237" s="27"/>
      <c r="V237" s="27">
        <v>163</v>
      </c>
      <c r="W237" s="27">
        <v>136</v>
      </c>
      <c r="X237" s="27"/>
      <c r="Y237" s="27"/>
      <c r="AA237" s="35">
        <v>0</v>
      </c>
      <c r="AB237" s="35">
        <v>0</v>
      </c>
      <c r="AC237" s="35">
        <v>0</v>
      </c>
      <c r="AD237" s="35">
        <v>0</v>
      </c>
      <c r="AE237" s="36">
        <v>1</v>
      </c>
      <c r="AF237" s="64">
        <v>135.97806</v>
      </c>
      <c r="AG237" s="38">
        <v>136</v>
      </c>
      <c r="AH237" s="32">
        <v>272</v>
      </c>
      <c r="AI237" s="38"/>
      <c r="AJ237" s="38"/>
      <c r="AK237" s="38"/>
      <c r="AL237" s="30"/>
    </row>
    <row r="238" spans="1:38" ht="15">
      <c r="A238" s="58">
        <v>18</v>
      </c>
      <c r="B238" s="58">
        <v>17</v>
      </c>
      <c r="C238" s="1" t="s">
        <v>381</v>
      </c>
      <c r="D238" s="29" t="s">
        <v>47</v>
      </c>
      <c r="E238" s="29">
        <v>37</v>
      </c>
      <c r="F238" s="27">
        <v>67</v>
      </c>
      <c r="G238" s="27"/>
      <c r="H238" s="27"/>
      <c r="I238" s="27">
        <v>87</v>
      </c>
      <c r="J238" s="27">
        <v>103</v>
      </c>
      <c r="K238" s="32">
        <f t="shared" si="31"/>
        <v>294</v>
      </c>
      <c r="L238" s="32" t="s">
        <v>1286</v>
      </c>
      <c r="M238" s="32"/>
      <c r="N238" s="39">
        <f t="shared" si="32"/>
        <v>293.97680000000003</v>
      </c>
      <c r="O238" s="32">
        <f t="shared" si="33"/>
        <v>4</v>
      </c>
      <c r="P238" s="32">
        <f t="shared" ca="1" si="34"/>
        <v>0</v>
      </c>
      <c r="Q238" s="33" t="s">
        <v>140</v>
      </c>
      <c r="R238" s="55">
        <f t="shared" si="35"/>
        <v>0</v>
      </c>
      <c r="S238" s="34">
        <f t="shared" si="36"/>
        <v>294.02161700000005</v>
      </c>
      <c r="T238" s="29">
        <v>37</v>
      </c>
      <c r="U238" s="27">
        <v>67</v>
      </c>
      <c r="V238" s="27">
        <v>103</v>
      </c>
      <c r="W238" s="27">
        <v>87</v>
      </c>
      <c r="X238" s="27"/>
      <c r="Y238" s="27"/>
      <c r="AA238" s="35">
        <v>0</v>
      </c>
      <c r="AB238" s="35">
        <v>0</v>
      </c>
      <c r="AC238" s="35">
        <v>0</v>
      </c>
      <c r="AD238" s="35">
        <v>0</v>
      </c>
      <c r="AE238" s="36">
        <v>3</v>
      </c>
      <c r="AF238" s="64">
        <v>191.02157</v>
      </c>
      <c r="AG238" s="38">
        <v>87</v>
      </c>
      <c r="AH238" s="32">
        <v>278</v>
      </c>
      <c r="AI238" s="38"/>
      <c r="AJ238" s="38"/>
      <c r="AK238" s="38"/>
      <c r="AL238" s="30"/>
    </row>
    <row r="239" spans="1:38" ht="15">
      <c r="A239" s="58">
        <v>19</v>
      </c>
      <c r="B239" s="58">
        <v>18</v>
      </c>
      <c r="C239" s="1" t="s">
        <v>363</v>
      </c>
      <c r="D239" s="29" t="s">
        <v>305</v>
      </c>
      <c r="E239" s="29">
        <v>56</v>
      </c>
      <c r="F239" s="27"/>
      <c r="G239" s="27"/>
      <c r="H239" s="27">
        <v>55</v>
      </c>
      <c r="I239" s="27"/>
      <c r="J239" s="27">
        <v>115</v>
      </c>
      <c r="K239" s="32">
        <f t="shared" si="31"/>
        <v>226</v>
      </c>
      <c r="L239" s="32" t="s">
        <v>1286</v>
      </c>
      <c r="M239" s="32"/>
      <c r="N239" s="39">
        <f t="shared" si="32"/>
        <v>225.97669999999999</v>
      </c>
      <c r="O239" s="32">
        <f t="shared" si="33"/>
        <v>3</v>
      </c>
      <c r="P239" s="32">
        <f t="shared" ca="1" si="34"/>
        <v>0</v>
      </c>
      <c r="Q239" s="33" t="s">
        <v>140</v>
      </c>
      <c r="R239" s="55">
        <f t="shared" si="35"/>
        <v>0</v>
      </c>
      <c r="S239" s="34">
        <f t="shared" si="36"/>
        <v>226.033905</v>
      </c>
      <c r="T239" s="29">
        <v>56</v>
      </c>
      <c r="U239" s="27"/>
      <c r="V239" s="27">
        <v>115</v>
      </c>
      <c r="W239" s="27">
        <v>55</v>
      </c>
      <c r="X239" s="27"/>
      <c r="Y239" s="27"/>
      <c r="AA239" s="35">
        <v>0</v>
      </c>
      <c r="AB239" s="35">
        <v>0</v>
      </c>
      <c r="AC239" s="35">
        <v>0</v>
      </c>
      <c r="AD239" s="35">
        <v>0</v>
      </c>
      <c r="AE239" s="36">
        <v>2</v>
      </c>
      <c r="AF239" s="64">
        <v>111.03295</v>
      </c>
      <c r="AG239" s="38">
        <v>56</v>
      </c>
      <c r="AH239" s="32">
        <v>167</v>
      </c>
      <c r="AI239" s="38"/>
      <c r="AJ239" s="38"/>
      <c r="AK239" s="38"/>
      <c r="AL239" s="30"/>
    </row>
    <row r="240" spans="1:38" ht="15">
      <c r="A240" s="58">
        <v>20</v>
      </c>
      <c r="B240" s="58">
        <v>19</v>
      </c>
      <c r="C240" s="1" t="s">
        <v>879</v>
      </c>
      <c r="D240" s="29" t="s">
        <v>107</v>
      </c>
      <c r="E240" s="29"/>
      <c r="F240" s="27"/>
      <c r="G240" s="27"/>
      <c r="H240" s="27">
        <v>105</v>
      </c>
      <c r="I240" s="27">
        <v>111</v>
      </c>
      <c r="J240" s="27"/>
      <c r="K240" s="32">
        <f t="shared" si="31"/>
        <v>216</v>
      </c>
      <c r="L240" s="32" t="s">
        <v>1286</v>
      </c>
      <c r="M240" s="32"/>
      <c r="N240" s="39">
        <f t="shared" si="32"/>
        <v>215.97659999999999</v>
      </c>
      <c r="O240" s="32">
        <f t="shared" si="33"/>
        <v>2</v>
      </c>
      <c r="P240" s="32">
        <f t="shared" ca="1" si="34"/>
        <v>0</v>
      </c>
      <c r="Q240" s="33" t="s">
        <v>140</v>
      </c>
      <c r="R240" s="34">
        <f t="shared" si="35"/>
        <v>0</v>
      </c>
      <c r="S240" s="34">
        <f t="shared" si="36"/>
        <v>215.97781499999999</v>
      </c>
      <c r="T240" s="29"/>
      <c r="U240" s="27"/>
      <c r="V240" s="27">
        <v>111</v>
      </c>
      <c r="W240" s="27">
        <v>105</v>
      </c>
      <c r="X240" s="27"/>
      <c r="Y240" s="27"/>
      <c r="AA240" s="35">
        <v>0</v>
      </c>
      <c r="AB240" s="35">
        <v>0</v>
      </c>
      <c r="AC240" s="35">
        <v>0</v>
      </c>
      <c r="AD240" s="35">
        <v>0</v>
      </c>
      <c r="AE240" s="36">
        <v>2</v>
      </c>
      <c r="AF240" s="64">
        <v>215.97851500000002</v>
      </c>
      <c r="AG240" s="38">
        <v>111</v>
      </c>
      <c r="AH240" s="32">
        <v>327</v>
      </c>
      <c r="AI240" s="38"/>
      <c r="AJ240" s="38"/>
      <c r="AK240" s="38"/>
      <c r="AL240" s="30"/>
    </row>
    <row r="241" spans="1:38" ht="15">
      <c r="A241" s="58">
        <v>21</v>
      </c>
      <c r="B241" s="58" t="s">
        <v>223</v>
      </c>
      <c r="C241" s="1" t="s">
        <v>880</v>
      </c>
      <c r="D241" s="29" t="s">
        <v>90</v>
      </c>
      <c r="E241" s="29">
        <v>58</v>
      </c>
      <c r="F241" s="27">
        <v>84</v>
      </c>
      <c r="G241" s="27"/>
      <c r="H241" s="27">
        <v>62</v>
      </c>
      <c r="I241" s="27"/>
      <c r="J241" s="27"/>
      <c r="K241" s="32">
        <f t="shared" si="31"/>
        <v>204</v>
      </c>
      <c r="L241" s="32" t="s">
        <v>1287</v>
      </c>
      <c r="M241" s="32"/>
      <c r="N241" s="39">
        <f t="shared" si="32"/>
        <v>203.97649999999999</v>
      </c>
      <c r="O241" s="32">
        <f t="shared" si="33"/>
        <v>3</v>
      </c>
      <c r="P241" s="32">
        <f t="shared" ca="1" si="34"/>
        <v>0</v>
      </c>
      <c r="Q241" s="33" t="s">
        <v>140</v>
      </c>
      <c r="R241" s="55">
        <f t="shared" si="35"/>
        <v>0</v>
      </c>
      <c r="S241" s="34">
        <f t="shared" si="36"/>
        <v>204.04351999999997</v>
      </c>
      <c r="T241" s="29">
        <v>58</v>
      </c>
      <c r="U241" s="27">
        <v>84</v>
      </c>
      <c r="V241" s="27">
        <v>62</v>
      </c>
      <c r="W241" s="27"/>
      <c r="X241" s="27"/>
      <c r="Y241" s="27"/>
      <c r="AA241" s="35">
        <v>0</v>
      </c>
      <c r="AB241" s="35">
        <v>0</v>
      </c>
      <c r="AC241" s="35">
        <v>0</v>
      </c>
      <c r="AD241" s="35">
        <v>0</v>
      </c>
      <c r="AE241" s="36">
        <v>3</v>
      </c>
      <c r="AF241" s="64">
        <v>204.04422</v>
      </c>
      <c r="AG241" s="38">
        <v>84</v>
      </c>
      <c r="AH241" s="32">
        <v>0</v>
      </c>
      <c r="AI241" s="38"/>
      <c r="AJ241" s="38"/>
      <c r="AK241" s="38"/>
      <c r="AL241" s="30"/>
    </row>
    <row r="242" spans="1:38" ht="15">
      <c r="A242" s="58">
        <v>22</v>
      </c>
      <c r="B242" s="58">
        <v>20</v>
      </c>
      <c r="C242" s="1" t="s">
        <v>881</v>
      </c>
      <c r="D242" s="29" t="s">
        <v>81</v>
      </c>
      <c r="E242" s="29"/>
      <c r="F242" s="27">
        <v>106</v>
      </c>
      <c r="G242" s="27"/>
      <c r="H242" s="27">
        <v>94</v>
      </c>
      <c r="I242" s="27"/>
      <c r="J242" s="27"/>
      <c r="K242" s="32">
        <f t="shared" si="31"/>
        <v>200</v>
      </c>
      <c r="L242" s="32" t="s">
        <v>1286</v>
      </c>
      <c r="M242" s="32"/>
      <c r="N242" s="39">
        <f t="shared" si="32"/>
        <v>199.97640000000001</v>
      </c>
      <c r="O242" s="32">
        <f t="shared" si="33"/>
        <v>2</v>
      </c>
      <c r="P242" s="32">
        <f t="shared" ca="1" si="34"/>
        <v>0</v>
      </c>
      <c r="Q242" s="33" t="s">
        <v>140</v>
      </c>
      <c r="R242" s="34">
        <f t="shared" si="35"/>
        <v>0</v>
      </c>
      <c r="S242" s="34">
        <f t="shared" si="36"/>
        <v>199.98794000000004</v>
      </c>
      <c r="T242" s="29"/>
      <c r="U242" s="27">
        <v>106</v>
      </c>
      <c r="V242" s="27">
        <v>94</v>
      </c>
      <c r="W242" s="27"/>
      <c r="X242" s="27"/>
      <c r="Y242" s="27"/>
      <c r="AA242" s="35">
        <v>0</v>
      </c>
      <c r="AB242" s="35">
        <v>0</v>
      </c>
      <c r="AC242" s="35">
        <v>0</v>
      </c>
      <c r="AD242" s="35">
        <v>0</v>
      </c>
      <c r="AE242" s="36">
        <v>2</v>
      </c>
      <c r="AF242" s="64">
        <v>199.98864000000003</v>
      </c>
      <c r="AG242" s="38">
        <v>106</v>
      </c>
      <c r="AH242" s="32">
        <v>306</v>
      </c>
      <c r="AI242" s="38"/>
      <c r="AJ242" s="38"/>
      <c r="AK242" s="38"/>
      <c r="AL242" s="30"/>
    </row>
    <row r="243" spans="1:38" ht="15">
      <c r="A243" s="58">
        <v>23</v>
      </c>
      <c r="B243" s="58">
        <v>21</v>
      </c>
      <c r="C243" s="1" t="s">
        <v>375</v>
      </c>
      <c r="D243" s="29" t="s">
        <v>33</v>
      </c>
      <c r="E243" s="29">
        <v>77</v>
      </c>
      <c r="F243" s="27"/>
      <c r="G243" s="27"/>
      <c r="H243" s="27"/>
      <c r="I243" s="27"/>
      <c r="J243" s="27">
        <v>106</v>
      </c>
      <c r="K243" s="32">
        <f t="shared" si="31"/>
        <v>183</v>
      </c>
      <c r="L243" s="32" t="s">
        <v>1286</v>
      </c>
      <c r="M243" s="32"/>
      <c r="N243" s="39">
        <f t="shared" si="32"/>
        <v>182.97630000000001</v>
      </c>
      <c r="O243" s="32">
        <f t="shared" si="33"/>
        <v>2</v>
      </c>
      <c r="P243" s="32">
        <f t="shared" ca="1" si="34"/>
        <v>0</v>
      </c>
      <c r="Q243" s="33" t="s">
        <v>140</v>
      </c>
      <c r="R243" s="55">
        <f t="shared" si="35"/>
        <v>0</v>
      </c>
      <c r="S243" s="34">
        <f t="shared" si="36"/>
        <v>183.05436</v>
      </c>
      <c r="T243" s="29">
        <v>77</v>
      </c>
      <c r="U243" s="27"/>
      <c r="V243" s="27">
        <v>106</v>
      </c>
      <c r="W243" s="27"/>
      <c r="X243" s="27"/>
      <c r="Y243" s="27"/>
      <c r="AA243" s="35">
        <v>0</v>
      </c>
      <c r="AB243" s="35">
        <v>0</v>
      </c>
      <c r="AC243" s="35">
        <v>0</v>
      </c>
      <c r="AD243" s="35">
        <v>0</v>
      </c>
      <c r="AE243" s="36">
        <v>1</v>
      </c>
      <c r="AF243" s="64">
        <v>77.052999999999997</v>
      </c>
      <c r="AG243" s="38">
        <v>77</v>
      </c>
      <c r="AH243" s="32">
        <v>154</v>
      </c>
      <c r="AI243" s="38"/>
      <c r="AJ243" s="38"/>
      <c r="AK243" s="38"/>
      <c r="AL243" s="30"/>
    </row>
    <row r="244" spans="1:38" ht="15">
      <c r="A244" s="58">
        <v>24</v>
      </c>
      <c r="B244" s="58">
        <v>22</v>
      </c>
      <c r="C244" s="1" t="s">
        <v>882</v>
      </c>
      <c r="D244" s="29" t="s">
        <v>40</v>
      </c>
      <c r="E244" s="29"/>
      <c r="F244" s="27"/>
      <c r="G244" s="27"/>
      <c r="H244" s="27">
        <v>84</v>
      </c>
      <c r="I244" s="27">
        <v>98</v>
      </c>
      <c r="J244" s="27"/>
      <c r="K244" s="32">
        <f t="shared" si="31"/>
        <v>182</v>
      </c>
      <c r="L244" s="32" t="s">
        <v>1286</v>
      </c>
      <c r="M244" s="32"/>
      <c r="N244" s="39">
        <f t="shared" si="32"/>
        <v>181.97620000000001</v>
      </c>
      <c r="O244" s="32">
        <f t="shared" si="33"/>
        <v>2</v>
      </c>
      <c r="P244" s="32">
        <f t="shared" ca="1" si="34"/>
        <v>0</v>
      </c>
      <c r="Q244" s="33" t="s">
        <v>140</v>
      </c>
      <c r="R244" s="34">
        <f t="shared" si="35"/>
        <v>0</v>
      </c>
      <c r="S244" s="34">
        <f t="shared" si="36"/>
        <v>181.97726399999999</v>
      </c>
      <c r="T244" s="29"/>
      <c r="U244" s="27"/>
      <c r="V244" s="27">
        <v>98</v>
      </c>
      <c r="W244" s="27">
        <v>84</v>
      </c>
      <c r="X244" s="27"/>
      <c r="Y244" s="27"/>
      <c r="AA244" s="35">
        <v>0</v>
      </c>
      <c r="AB244" s="35">
        <v>0</v>
      </c>
      <c r="AC244" s="35">
        <v>0</v>
      </c>
      <c r="AD244" s="35">
        <v>0</v>
      </c>
      <c r="AE244" s="36">
        <v>2</v>
      </c>
      <c r="AF244" s="64">
        <v>181.97796399999999</v>
      </c>
      <c r="AG244" s="38">
        <v>98</v>
      </c>
      <c r="AH244" s="32">
        <v>280</v>
      </c>
      <c r="AI244" s="38"/>
      <c r="AJ244" s="38"/>
      <c r="AK244" s="38"/>
      <c r="AL244" s="30"/>
    </row>
    <row r="245" spans="1:38" ht="15">
      <c r="A245" s="58">
        <v>25</v>
      </c>
      <c r="B245" s="58">
        <v>23</v>
      </c>
      <c r="C245" s="1" t="s">
        <v>362</v>
      </c>
      <c r="D245" s="29" t="s">
        <v>50</v>
      </c>
      <c r="E245" s="29">
        <v>64</v>
      </c>
      <c r="F245" s="27"/>
      <c r="G245" s="27"/>
      <c r="H245" s="27"/>
      <c r="I245" s="27"/>
      <c r="J245" s="27">
        <v>116</v>
      </c>
      <c r="K245" s="32">
        <f t="shared" si="31"/>
        <v>180</v>
      </c>
      <c r="L245" s="32" t="s">
        <v>1286</v>
      </c>
      <c r="M245" s="32"/>
      <c r="N245" s="39">
        <f t="shared" si="32"/>
        <v>179.9761</v>
      </c>
      <c r="O245" s="32">
        <f t="shared" si="33"/>
        <v>2</v>
      </c>
      <c r="P245" s="32">
        <f t="shared" ca="1" si="34"/>
        <v>0</v>
      </c>
      <c r="Q245" s="33" t="s">
        <v>140</v>
      </c>
      <c r="R245" s="55">
        <f t="shared" si="35"/>
        <v>0</v>
      </c>
      <c r="S245" s="34">
        <f t="shared" si="36"/>
        <v>180.04125999999999</v>
      </c>
      <c r="T245" s="29">
        <v>64</v>
      </c>
      <c r="U245" s="27"/>
      <c r="V245" s="27">
        <v>116</v>
      </c>
      <c r="W245" s="27"/>
      <c r="X245" s="27"/>
      <c r="Y245" s="27"/>
      <c r="AA245" s="35">
        <v>0</v>
      </c>
      <c r="AB245" s="35">
        <v>0</v>
      </c>
      <c r="AC245" s="35">
        <v>0</v>
      </c>
      <c r="AD245" s="35">
        <v>0</v>
      </c>
      <c r="AE245" s="36">
        <v>1</v>
      </c>
      <c r="AF245" s="64">
        <v>64.039699999999996</v>
      </c>
      <c r="AG245" s="38">
        <v>64</v>
      </c>
      <c r="AH245" s="32">
        <v>128</v>
      </c>
      <c r="AI245" s="38"/>
      <c r="AJ245" s="38"/>
      <c r="AK245" s="38"/>
      <c r="AL245" s="30"/>
    </row>
    <row r="246" spans="1:38" ht="15">
      <c r="A246" s="58">
        <v>26</v>
      </c>
      <c r="B246" s="58">
        <v>24</v>
      </c>
      <c r="C246" s="1" t="s">
        <v>883</v>
      </c>
      <c r="D246" s="29" t="s">
        <v>81</v>
      </c>
      <c r="E246" s="29"/>
      <c r="F246" s="27"/>
      <c r="G246" s="27"/>
      <c r="H246" s="27">
        <v>57</v>
      </c>
      <c r="I246" s="27">
        <v>99</v>
      </c>
      <c r="J246" s="27"/>
      <c r="K246" s="32">
        <f t="shared" si="31"/>
        <v>156</v>
      </c>
      <c r="L246" s="32" t="s">
        <v>1286</v>
      </c>
      <c r="M246" s="32"/>
      <c r="N246" s="39">
        <f t="shared" si="32"/>
        <v>155.976</v>
      </c>
      <c r="O246" s="32">
        <f t="shared" si="33"/>
        <v>2</v>
      </c>
      <c r="P246" s="32">
        <f t="shared" ca="1" si="34"/>
        <v>0</v>
      </c>
      <c r="Q246" s="33" t="s">
        <v>140</v>
      </c>
      <c r="R246" s="34">
        <f t="shared" si="35"/>
        <v>0</v>
      </c>
      <c r="S246" s="34">
        <f t="shared" si="36"/>
        <v>155.977047</v>
      </c>
      <c r="T246" s="29"/>
      <c r="U246" s="27"/>
      <c r="V246" s="27">
        <v>99</v>
      </c>
      <c r="W246" s="27">
        <v>57</v>
      </c>
      <c r="X246" s="27"/>
      <c r="Y246" s="27"/>
      <c r="AA246" s="35">
        <v>0</v>
      </c>
      <c r="AB246" s="35">
        <v>0</v>
      </c>
      <c r="AC246" s="35">
        <v>0</v>
      </c>
      <c r="AD246" s="35">
        <v>0</v>
      </c>
      <c r="AE246" s="36">
        <v>2</v>
      </c>
      <c r="AF246" s="64">
        <v>155.977847</v>
      </c>
      <c r="AG246" s="38">
        <v>99</v>
      </c>
      <c r="AH246" s="32">
        <v>255</v>
      </c>
      <c r="AI246" s="38"/>
      <c r="AJ246" s="38"/>
      <c r="AK246" s="38"/>
      <c r="AL246" s="30"/>
    </row>
    <row r="247" spans="1:38" ht="15">
      <c r="A247" s="58">
        <v>27</v>
      </c>
      <c r="B247" s="58">
        <v>25</v>
      </c>
      <c r="C247" s="1" t="s">
        <v>884</v>
      </c>
      <c r="D247" s="29" t="s">
        <v>146</v>
      </c>
      <c r="E247" s="29">
        <v>128</v>
      </c>
      <c r="F247" s="27"/>
      <c r="G247" s="27"/>
      <c r="H247" s="27"/>
      <c r="I247" s="27"/>
      <c r="J247" s="27"/>
      <c r="K247" s="32">
        <f t="shared" si="31"/>
        <v>128</v>
      </c>
      <c r="L247" s="32" t="s">
        <v>1286</v>
      </c>
      <c r="M247" s="32"/>
      <c r="N247" s="39">
        <f t="shared" si="32"/>
        <v>127.9759</v>
      </c>
      <c r="O247" s="32">
        <f t="shared" si="33"/>
        <v>1</v>
      </c>
      <c r="P247" s="32">
        <f t="shared" ca="1" si="34"/>
        <v>0</v>
      </c>
      <c r="Q247" s="33" t="s">
        <v>140</v>
      </c>
      <c r="R247" s="55">
        <f t="shared" si="35"/>
        <v>0</v>
      </c>
      <c r="S247" s="34">
        <f t="shared" si="36"/>
        <v>128.10389999999998</v>
      </c>
      <c r="T247" s="29">
        <v>128</v>
      </c>
      <c r="U247" s="27"/>
      <c r="V247" s="27"/>
      <c r="W247" s="27"/>
      <c r="X247" s="27"/>
      <c r="Y247" s="27"/>
      <c r="AA247" s="35">
        <v>0</v>
      </c>
      <c r="AB247" s="35">
        <v>0</v>
      </c>
      <c r="AC247" s="35">
        <v>0</v>
      </c>
      <c r="AD247" s="35">
        <v>0</v>
      </c>
      <c r="AE247" s="36">
        <v>1</v>
      </c>
      <c r="AF247" s="64">
        <v>128.1046</v>
      </c>
      <c r="AG247" s="38">
        <v>128</v>
      </c>
      <c r="AH247" s="32">
        <v>256</v>
      </c>
      <c r="AI247" s="38"/>
      <c r="AJ247" s="38"/>
      <c r="AK247" s="38"/>
      <c r="AL247" s="30"/>
    </row>
    <row r="248" spans="1:38" ht="15">
      <c r="A248" s="58">
        <v>28</v>
      </c>
      <c r="B248" s="58">
        <v>26</v>
      </c>
      <c r="C248" s="1" t="s">
        <v>885</v>
      </c>
      <c r="D248" s="29" t="s">
        <v>47</v>
      </c>
      <c r="E248" s="29">
        <v>48</v>
      </c>
      <c r="F248" s="27">
        <v>75</v>
      </c>
      <c r="G248" s="27"/>
      <c r="H248" s="27"/>
      <c r="I248" s="27"/>
      <c r="J248" s="27"/>
      <c r="K248" s="32">
        <f t="shared" si="31"/>
        <v>123</v>
      </c>
      <c r="L248" s="32" t="s">
        <v>1286</v>
      </c>
      <c r="M248" s="32"/>
      <c r="N248" s="39">
        <f t="shared" si="32"/>
        <v>122.97580000000001</v>
      </c>
      <c r="O248" s="32">
        <f t="shared" si="33"/>
        <v>2</v>
      </c>
      <c r="P248" s="32">
        <f t="shared" ca="1" si="34"/>
        <v>0</v>
      </c>
      <c r="Q248" s="33" t="s">
        <v>140</v>
      </c>
      <c r="R248" s="55">
        <f t="shared" si="35"/>
        <v>0</v>
      </c>
      <c r="S248" s="34">
        <f t="shared" si="36"/>
        <v>123.0313</v>
      </c>
      <c r="T248" s="29">
        <v>48</v>
      </c>
      <c r="U248" s="27">
        <v>75</v>
      </c>
      <c r="V248" s="27"/>
      <c r="W248" s="27"/>
      <c r="X248" s="27"/>
      <c r="Y248" s="27"/>
      <c r="AA248" s="35">
        <v>0</v>
      </c>
      <c r="AB248" s="35">
        <v>0</v>
      </c>
      <c r="AC248" s="35">
        <v>0</v>
      </c>
      <c r="AD248" s="35">
        <v>0</v>
      </c>
      <c r="AE248" s="36">
        <v>2</v>
      </c>
      <c r="AF248" s="64">
        <v>123.032</v>
      </c>
      <c r="AG248" s="38">
        <v>75</v>
      </c>
      <c r="AH248" s="32">
        <v>198</v>
      </c>
      <c r="AI248" s="38"/>
      <c r="AJ248" s="38"/>
      <c r="AK248" s="38"/>
      <c r="AL248" s="30"/>
    </row>
    <row r="249" spans="1:38" ht="15">
      <c r="A249" s="58">
        <v>29</v>
      </c>
      <c r="B249" s="58" t="s">
        <v>223</v>
      </c>
      <c r="C249" s="1" t="s">
        <v>367</v>
      </c>
      <c r="D249" s="29" t="s">
        <v>90</v>
      </c>
      <c r="E249" s="29"/>
      <c r="F249" s="27"/>
      <c r="G249" s="27"/>
      <c r="H249" s="27"/>
      <c r="I249" s="27"/>
      <c r="J249" s="27">
        <v>112</v>
      </c>
      <c r="K249" s="32">
        <f t="shared" si="31"/>
        <v>112</v>
      </c>
      <c r="L249" s="32" t="s">
        <v>1287</v>
      </c>
      <c r="M249" s="32"/>
      <c r="N249" s="39">
        <f t="shared" si="32"/>
        <v>111.9757</v>
      </c>
      <c r="O249" s="32">
        <f t="shared" si="33"/>
        <v>1</v>
      </c>
      <c r="P249" s="32" t="str">
        <f t="shared" ca="1" si="34"/>
        <v>Y</v>
      </c>
      <c r="Q249" s="33" t="s">
        <v>140</v>
      </c>
      <c r="R249" s="34">
        <f t="shared" si="35"/>
        <v>0</v>
      </c>
      <c r="S249" s="34">
        <f t="shared" si="36"/>
        <v>111.97682</v>
      </c>
      <c r="T249" s="29"/>
      <c r="U249" s="27"/>
      <c r="V249" s="27">
        <v>112</v>
      </c>
      <c r="W249" s="27"/>
      <c r="X249" s="27"/>
      <c r="Y249" s="27"/>
      <c r="AA249" s="35"/>
      <c r="AB249" s="35"/>
      <c r="AC249" s="35"/>
      <c r="AD249" s="35"/>
      <c r="AE249" s="36"/>
      <c r="AF249" s="64"/>
      <c r="AG249" s="38"/>
      <c r="AH249" s="32"/>
      <c r="AI249" s="38"/>
      <c r="AJ249" s="38"/>
      <c r="AK249" s="38"/>
      <c r="AL249" s="30"/>
    </row>
    <row r="250" spans="1:38" ht="15">
      <c r="A250" s="58">
        <v>30</v>
      </c>
      <c r="B250" s="58">
        <v>27</v>
      </c>
      <c r="C250" s="1" t="s">
        <v>372</v>
      </c>
      <c r="D250" s="29" t="s">
        <v>122</v>
      </c>
      <c r="E250" s="29"/>
      <c r="F250" s="27"/>
      <c r="G250" s="27"/>
      <c r="H250" s="27"/>
      <c r="I250" s="27"/>
      <c r="J250" s="27">
        <v>108</v>
      </c>
      <c r="K250" s="32">
        <f t="shared" si="31"/>
        <v>108</v>
      </c>
      <c r="L250" s="32" t="s">
        <v>1286</v>
      </c>
      <c r="M250" s="32"/>
      <c r="N250" s="39">
        <f t="shared" si="32"/>
        <v>107.9756</v>
      </c>
      <c r="O250" s="32">
        <f t="shared" si="33"/>
        <v>1</v>
      </c>
      <c r="P250" s="32" t="str">
        <f t="shared" ca="1" si="34"/>
        <v>Y</v>
      </c>
      <c r="Q250" s="33" t="s">
        <v>140</v>
      </c>
      <c r="R250" s="34">
        <f t="shared" si="35"/>
        <v>0</v>
      </c>
      <c r="S250" s="34">
        <f t="shared" si="36"/>
        <v>107.97668</v>
      </c>
      <c r="T250" s="29"/>
      <c r="U250" s="27"/>
      <c r="V250" s="27">
        <v>108</v>
      </c>
      <c r="W250" s="27"/>
      <c r="X250" s="27"/>
      <c r="Y250" s="27"/>
      <c r="AA250" s="35"/>
      <c r="AB250" s="35"/>
      <c r="AC250" s="35"/>
      <c r="AD250" s="35"/>
      <c r="AE250" s="36"/>
      <c r="AF250" s="64"/>
      <c r="AG250" s="38"/>
      <c r="AH250" s="32"/>
      <c r="AI250" s="38"/>
      <c r="AJ250" s="38"/>
      <c r="AK250" s="38"/>
      <c r="AL250" s="30"/>
    </row>
    <row r="251" spans="1:38" ht="15">
      <c r="A251" s="58">
        <v>31</v>
      </c>
      <c r="B251" s="58">
        <v>28</v>
      </c>
      <c r="C251" s="1" t="s">
        <v>886</v>
      </c>
      <c r="D251" s="29" t="s">
        <v>50</v>
      </c>
      <c r="E251" s="29"/>
      <c r="F251" s="27">
        <v>96</v>
      </c>
      <c r="G251" s="27"/>
      <c r="H251" s="27"/>
      <c r="I251" s="27"/>
      <c r="J251" s="27"/>
      <c r="K251" s="32">
        <f t="shared" si="31"/>
        <v>96</v>
      </c>
      <c r="L251" s="32" t="s">
        <v>1286</v>
      </c>
      <c r="M251" s="32"/>
      <c r="N251" s="39">
        <f t="shared" si="32"/>
        <v>95.975499999999997</v>
      </c>
      <c r="O251" s="32">
        <f t="shared" si="33"/>
        <v>1</v>
      </c>
      <c r="P251" s="32">
        <f t="shared" ca="1" si="34"/>
        <v>0</v>
      </c>
      <c r="Q251" s="33" t="s">
        <v>140</v>
      </c>
      <c r="R251" s="34">
        <f t="shared" si="35"/>
        <v>0</v>
      </c>
      <c r="S251" s="34">
        <f t="shared" si="36"/>
        <v>95.985100000000003</v>
      </c>
      <c r="T251" s="29"/>
      <c r="U251" s="27">
        <v>96</v>
      </c>
      <c r="V251" s="27"/>
      <c r="W251" s="27"/>
      <c r="X251" s="27"/>
      <c r="Y251" s="27"/>
      <c r="AA251" s="35">
        <v>0</v>
      </c>
      <c r="AB251" s="35">
        <v>0</v>
      </c>
      <c r="AC251" s="35">
        <v>0</v>
      </c>
      <c r="AD251" s="35">
        <v>0</v>
      </c>
      <c r="AE251" s="36">
        <v>1</v>
      </c>
      <c r="AF251" s="64">
        <v>95.985900000000001</v>
      </c>
      <c r="AG251" s="38">
        <v>96</v>
      </c>
      <c r="AH251" s="32">
        <v>192</v>
      </c>
      <c r="AI251" s="38"/>
      <c r="AJ251" s="38"/>
      <c r="AK251" s="38"/>
      <c r="AL251" s="30"/>
    </row>
    <row r="252" spans="1:38" ht="15">
      <c r="A252" s="58">
        <v>32</v>
      </c>
      <c r="B252" s="58">
        <v>29</v>
      </c>
      <c r="C252" s="1" t="s">
        <v>887</v>
      </c>
      <c r="D252" s="29" t="s">
        <v>47</v>
      </c>
      <c r="E252" s="29">
        <v>25</v>
      </c>
      <c r="F252" s="27">
        <v>68</v>
      </c>
      <c r="G252" s="27"/>
      <c r="H252" s="27"/>
      <c r="I252" s="27"/>
      <c r="J252" s="27"/>
      <c r="K252" s="32">
        <f t="shared" si="31"/>
        <v>93</v>
      </c>
      <c r="L252" s="32" t="s">
        <v>1286</v>
      </c>
      <c r="M252" s="32"/>
      <c r="N252" s="39">
        <f t="shared" si="32"/>
        <v>92.975399999999993</v>
      </c>
      <c r="O252" s="32">
        <f t="shared" si="33"/>
        <v>2</v>
      </c>
      <c r="P252" s="32">
        <f t="shared" ca="1" si="34"/>
        <v>0</v>
      </c>
      <c r="Q252" s="33" t="s">
        <v>140</v>
      </c>
      <c r="R252" s="55">
        <f t="shared" si="35"/>
        <v>0</v>
      </c>
      <c r="S252" s="34">
        <f t="shared" si="36"/>
        <v>93.007199999999997</v>
      </c>
      <c r="T252" s="29">
        <v>25</v>
      </c>
      <c r="U252" s="27">
        <v>68</v>
      </c>
      <c r="V252" s="27"/>
      <c r="W252" s="27"/>
      <c r="X252" s="27"/>
      <c r="Y252" s="27"/>
      <c r="AA252" s="35">
        <v>0</v>
      </c>
      <c r="AB252" s="35">
        <v>0</v>
      </c>
      <c r="AC252" s="35">
        <v>0</v>
      </c>
      <c r="AD252" s="35">
        <v>0</v>
      </c>
      <c r="AE252" s="36">
        <v>2</v>
      </c>
      <c r="AF252" s="64">
        <v>93.00800000000001</v>
      </c>
      <c r="AG252" s="38">
        <v>68</v>
      </c>
      <c r="AH252" s="32">
        <v>161</v>
      </c>
      <c r="AI252" s="38"/>
      <c r="AJ252" s="38"/>
      <c r="AK252" s="38"/>
      <c r="AL252" s="30"/>
    </row>
    <row r="253" spans="1:38" ht="15">
      <c r="A253" s="58">
        <v>33</v>
      </c>
      <c r="B253" s="58">
        <v>30</v>
      </c>
      <c r="C253" s="1" t="s">
        <v>888</v>
      </c>
      <c r="D253" s="29" t="s">
        <v>47</v>
      </c>
      <c r="E253" s="29">
        <v>27</v>
      </c>
      <c r="F253" s="27">
        <v>65</v>
      </c>
      <c r="G253" s="27"/>
      <c r="H253" s="27"/>
      <c r="I253" s="27"/>
      <c r="J253" s="27"/>
      <c r="K253" s="32">
        <f t="shared" si="31"/>
        <v>92</v>
      </c>
      <c r="L253" s="32" t="s">
        <v>1286</v>
      </c>
      <c r="M253" s="32"/>
      <c r="N253" s="39">
        <f t="shared" si="32"/>
        <v>91.975300000000004</v>
      </c>
      <c r="O253" s="32">
        <f t="shared" si="33"/>
        <v>2</v>
      </c>
      <c r="P253" s="32">
        <f t="shared" ca="1" si="34"/>
        <v>0</v>
      </c>
      <c r="Q253" s="33" t="s">
        <v>140</v>
      </c>
      <c r="R253" s="55">
        <f t="shared" si="35"/>
        <v>0</v>
      </c>
      <c r="S253" s="34">
        <f t="shared" si="36"/>
        <v>92.008800000000008</v>
      </c>
      <c r="T253" s="29">
        <v>27</v>
      </c>
      <c r="U253" s="27">
        <v>65</v>
      </c>
      <c r="V253" s="27"/>
      <c r="W253" s="27"/>
      <c r="X253" s="27"/>
      <c r="Y253" s="27"/>
      <c r="AA253" s="35">
        <v>0</v>
      </c>
      <c r="AB253" s="35">
        <v>0</v>
      </c>
      <c r="AC253" s="35">
        <v>0</v>
      </c>
      <c r="AD253" s="35">
        <v>0</v>
      </c>
      <c r="AE253" s="36">
        <v>2</v>
      </c>
      <c r="AF253" s="64">
        <v>92.009600000000006</v>
      </c>
      <c r="AG253" s="38">
        <v>65</v>
      </c>
      <c r="AH253" s="32">
        <v>157</v>
      </c>
      <c r="AI253" s="38"/>
      <c r="AJ253" s="38"/>
      <c r="AK253" s="38"/>
      <c r="AL253" s="30"/>
    </row>
    <row r="254" spans="1:38" ht="15">
      <c r="A254" s="58">
        <v>34</v>
      </c>
      <c r="B254" s="58">
        <v>31</v>
      </c>
      <c r="C254" s="1" t="s">
        <v>889</v>
      </c>
      <c r="D254" s="29" t="s">
        <v>143</v>
      </c>
      <c r="E254" s="29">
        <v>33</v>
      </c>
      <c r="F254" s="27"/>
      <c r="G254" s="27"/>
      <c r="H254" s="27">
        <v>42</v>
      </c>
      <c r="I254" s="27"/>
      <c r="J254" s="27"/>
      <c r="K254" s="32">
        <f t="shared" si="31"/>
        <v>75</v>
      </c>
      <c r="L254" s="32" t="s">
        <v>1286</v>
      </c>
      <c r="M254" s="32"/>
      <c r="N254" s="39">
        <f t="shared" si="32"/>
        <v>74.975200000000001</v>
      </c>
      <c r="O254" s="32">
        <f t="shared" si="33"/>
        <v>2</v>
      </c>
      <c r="P254" s="32">
        <f t="shared" ca="1" si="34"/>
        <v>0</v>
      </c>
      <c r="Q254" s="33" t="s">
        <v>140</v>
      </c>
      <c r="R254" s="55">
        <f t="shared" si="35"/>
        <v>0</v>
      </c>
      <c r="S254" s="34">
        <f t="shared" si="36"/>
        <v>75.008620000000008</v>
      </c>
      <c r="T254" s="29">
        <v>33</v>
      </c>
      <c r="U254" s="27"/>
      <c r="V254" s="27">
        <v>42</v>
      </c>
      <c r="W254" s="27"/>
      <c r="X254" s="27"/>
      <c r="Y254" s="27"/>
      <c r="AA254" s="35">
        <v>0</v>
      </c>
      <c r="AB254" s="35">
        <v>0</v>
      </c>
      <c r="AC254" s="35">
        <v>0</v>
      </c>
      <c r="AD254" s="35">
        <v>0</v>
      </c>
      <c r="AE254" s="36">
        <v>2</v>
      </c>
      <c r="AF254" s="64">
        <v>75.009320000000002</v>
      </c>
      <c r="AG254" s="38">
        <v>42</v>
      </c>
      <c r="AH254" s="32">
        <v>117</v>
      </c>
      <c r="AI254" s="38"/>
      <c r="AJ254" s="38"/>
      <c r="AK254" s="38"/>
      <c r="AL254" s="30"/>
    </row>
    <row r="255" spans="1:38" ht="15">
      <c r="A255" s="58">
        <v>35</v>
      </c>
      <c r="B255" s="58">
        <v>32</v>
      </c>
      <c r="C255" s="1" t="s">
        <v>890</v>
      </c>
      <c r="D255" s="29" t="s">
        <v>122</v>
      </c>
      <c r="E255" s="29">
        <v>66</v>
      </c>
      <c r="F255" s="27"/>
      <c r="G255" s="27"/>
      <c r="H255" s="27"/>
      <c r="I255" s="27"/>
      <c r="J255" s="27"/>
      <c r="K255" s="32">
        <f t="shared" si="31"/>
        <v>66</v>
      </c>
      <c r="L255" s="32" t="s">
        <v>1286</v>
      </c>
      <c r="M255" s="32"/>
      <c r="N255" s="39">
        <f t="shared" si="32"/>
        <v>65.975099999999998</v>
      </c>
      <c r="O255" s="32">
        <f t="shared" si="33"/>
        <v>1</v>
      </c>
      <c r="P255" s="32">
        <f t="shared" ca="1" si="34"/>
        <v>0</v>
      </c>
      <c r="Q255" s="33" t="s">
        <v>140</v>
      </c>
      <c r="R255" s="55">
        <f t="shared" si="35"/>
        <v>0</v>
      </c>
      <c r="S255" s="34">
        <f t="shared" si="36"/>
        <v>66.0411</v>
      </c>
      <c r="T255" s="29">
        <v>66</v>
      </c>
      <c r="U255" s="27"/>
      <c r="V255" s="27"/>
      <c r="W255" s="27"/>
      <c r="X255" s="27"/>
      <c r="Y255" s="27"/>
      <c r="AA255" s="35">
        <v>0</v>
      </c>
      <c r="AB255" s="35">
        <v>0</v>
      </c>
      <c r="AC255" s="35">
        <v>0</v>
      </c>
      <c r="AD255" s="35">
        <v>0</v>
      </c>
      <c r="AE255" s="36">
        <v>1</v>
      </c>
      <c r="AF255" s="64">
        <v>66.041800000000009</v>
      </c>
      <c r="AG255" s="38">
        <v>66</v>
      </c>
      <c r="AH255" s="32">
        <v>132</v>
      </c>
      <c r="AI255" s="38"/>
      <c r="AJ255" s="38"/>
      <c r="AK255" s="38"/>
      <c r="AL255" s="30"/>
    </row>
    <row r="256" spans="1:38" ht="15">
      <c r="A256" s="58">
        <v>36</v>
      </c>
      <c r="B256" s="58">
        <v>33</v>
      </c>
      <c r="C256" s="1" t="s">
        <v>891</v>
      </c>
      <c r="D256" s="29" t="s">
        <v>146</v>
      </c>
      <c r="E256" s="29">
        <v>46</v>
      </c>
      <c r="F256" s="27"/>
      <c r="G256" s="27"/>
      <c r="H256" s="27"/>
      <c r="I256" s="27"/>
      <c r="J256" s="27"/>
      <c r="K256" s="32">
        <f t="shared" si="31"/>
        <v>46</v>
      </c>
      <c r="L256" s="32" t="s">
        <v>1286</v>
      </c>
      <c r="M256" s="32"/>
      <c r="N256" s="39">
        <f t="shared" si="32"/>
        <v>45.975000000000001</v>
      </c>
      <c r="O256" s="32">
        <f t="shared" si="33"/>
        <v>1</v>
      </c>
      <c r="P256" s="32">
        <f t="shared" ca="1" si="34"/>
        <v>0</v>
      </c>
      <c r="Q256" s="33" t="s">
        <v>140</v>
      </c>
      <c r="R256" s="55">
        <f t="shared" si="35"/>
        <v>0</v>
      </c>
      <c r="S256" s="34">
        <f t="shared" si="36"/>
        <v>46.021000000000001</v>
      </c>
      <c r="T256" s="29">
        <v>46</v>
      </c>
      <c r="U256" s="27"/>
      <c r="V256" s="27"/>
      <c r="W256" s="27"/>
      <c r="X256" s="27"/>
      <c r="Y256" s="27"/>
      <c r="AA256" s="35">
        <v>0</v>
      </c>
      <c r="AB256" s="35">
        <v>0</v>
      </c>
      <c r="AC256" s="35">
        <v>0</v>
      </c>
      <c r="AD256" s="35">
        <v>0</v>
      </c>
      <c r="AE256" s="36">
        <v>1</v>
      </c>
      <c r="AF256" s="64">
        <v>46.021599999999999</v>
      </c>
      <c r="AG256" s="38">
        <v>46</v>
      </c>
      <c r="AH256" s="32">
        <v>92</v>
      </c>
      <c r="AI256" s="38"/>
      <c r="AJ256" s="38"/>
      <c r="AK256" s="38"/>
      <c r="AL256" s="30"/>
    </row>
    <row r="257" spans="1:38" ht="15">
      <c r="A257" s="58">
        <v>37</v>
      </c>
      <c r="B257" s="58">
        <v>34</v>
      </c>
      <c r="C257" s="1" t="s">
        <v>892</v>
      </c>
      <c r="D257" s="29" t="s">
        <v>122</v>
      </c>
      <c r="E257" s="29"/>
      <c r="F257" s="27"/>
      <c r="G257" s="27"/>
      <c r="H257" s="27">
        <v>43</v>
      </c>
      <c r="I257" s="27"/>
      <c r="J257" s="27"/>
      <c r="K257" s="32">
        <f t="shared" si="31"/>
        <v>43</v>
      </c>
      <c r="L257" s="32" t="s">
        <v>1286</v>
      </c>
      <c r="M257" s="32"/>
      <c r="N257" s="39">
        <f t="shared" si="32"/>
        <v>42.974899999999998</v>
      </c>
      <c r="O257" s="32">
        <f t="shared" si="33"/>
        <v>1</v>
      </c>
      <c r="P257" s="32">
        <f t="shared" ca="1" si="34"/>
        <v>0</v>
      </c>
      <c r="Q257" s="33" t="s">
        <v>140</v>
      </c>
      <c r="R257" s="34">
        <f t="shared" si="35"/>
        <v>0</v>
      </c>
      <c r="S257" s="34">
        <f t="shared" si="36"/>
        <v>42.97533</v>
      </c>
      <c r="T257" s="29"/>
      <c r="U257" s="27"/>
      <c r="V257" s="27">
        <v>43</v>
      </c>
      <c r="W257" s="27"/>
      <c r="X257" s="27"/>
      <c r="Y257" s="27"/>
      <c r="AA257" s="35">
        <v>0</v>
      </c>
      <c r="AB257" s="35">
        <v>0</v>
      </c>
      <c r="AC257" s="35">
        <v>0</v>
      </c>
      <c r="AD257" s="35">
        <v>0</v>
      </c>
      <c r="AE257" s="36">
        <v>1</v>
      </c>
      <c r="AF257" s="64">
        <v>42.975929999999998</v>
      </c>
      <c r="AG257" s="38">
        <v>43</v>
      </c>
      <c r="AH257" s="32">
        <v>86</v>
      </c>
      <c r="AI257" s="38"/>
      <c r="AJ257" s="38"/>
      <c r="AK257" s="38"/>
      <c r="AL257" s="30"/>
    </row>
    <row r="258" spans="1:38" ht="15">
      <c r="A258" s="58">
        <v>38</v>
      </c>
      <c r="B258" s="58">
        <v>35</v>
      </c>
      <c r="C258" s="1" t="s">
        <v>893</v>
      </c>
      <c r="D258" s="29" t="s">
        <v>275</v>
      </c>
      <c r="E258" s="29">
        <v>42</v>
      </c>
      <c r="F258" s="27"/>
      <c r="G258" s="27"/>
      <c r="H258" s="27"/>
      <c r="I258" s="27"/>
      <c r="J258" s="27"/>
      <c r="K258" s="32">
        <f t="shared" si="31"/>
        <v>42</v>
      </c>
      <c r="L258" s="32" t="s">
        <v>1286</v>
      </c>
      <c r="M258" s="32"/>
      <c r="N258" s="39">
        <f t="shared" si="32"/>
        <v>41.974800000000002</v>
      </c>
      <c r="O258" s="32">
        <f t="shared" si="33"/>
        <v>1</v>
      </c>
      <c r="P258" s="32">
        <f t="shared" ca="1" si="34"/>
        <v>0</v>
      </c>
      <c r="Q258" s="33" t="s">
        <v>140</v>
      </c>
      <c r="R258" s="55">
        <f t="shared" si="35"/>
        <v>0</v>
      </c>
      <c r="S258" s="34">
        <f t="shared" si="36"/>
        <v>42.016800000000003</v>
      </c>
      <c r="T258" s="29">
        <v>42</v>
      </c>
      <c r="U258" s="27"/>
      <c r="V258" s="27"/>
      <c r="W258" s="27"/>
      <c r="X258" s="27"/>
      <c r="Y258" s="27"/>
      <c r="AA258" s="35">
        <v>0</v>
      </c>
      <c r="AB258" s="35">
        <v>0</v>
      </c>
      <c r="AC258" s="35">
        <v>0</v>
      </c>
      <c r="AD258" s="35">
        <v>0</v>
      </c>
      <c r="AE258" s="36">
        <v>1</v>
      </c>
      <c r="AF258" s="64">
        <v>42.017400000000002</v>
      </c>
      <c r="AG258" s="38">
        <v>42</v>
      </c>
      <c r="AH258" s="32">
        <v>84</v>
      </c>
      <c r="AI258" s="38"/>
      <c r="AJ258" s="38"/>
      <c r="AK258" s="38"/>
      <c r="AL258" s="30"/>
    </row>
    <row r="259" spans="1:38" ht="3" customHeight="1">
      <c r="D259" s="50"/>
      <c r="E259" s="50"/>
      <c r="F259" s="50"/>
      <c r="G259" s="50"/>
      <c r="H259" s="50"/>
      <c r="I259" s="50"/>
      <c r="J259" s="50"/>
      <c r="K259" s="32"/>
      <c r="L259" s="27"/>
      <c r="M259" s="27"/>
      <c r="N259" s="39"/>
      <c r="O259" s="27"/>
      <c r="P259" s="27"/>
      <c r="R259" s="56"/>
      <c r="S259" s="34"/>
      <c r="T259" s="50"/>
      <c r="U259" s="50"/>
      <c r="V259" s="50"/>
      <c r="W259" s="50"/>
      <c r="X259" s="50"/>
      <c r="Y259" s="50"/>
      <c r="AE259" s="60"/>
      <c r="AF259" s="60"/>
      <c r="AH259" s="26"/>
      <c r="AI259" s="38"/>
      <c r="AJ259" s="38"/>
      <c r="AK259" s="38"/>
      <c r="AL259" s="30"/>
    </row>
    <row r="260" spans="1:38">
      <c r="D260" s="27"/>
      <c r="E260" s="27"/>
      <c r="F260" s="27"/>
      <c r="G260" s="27"/>
      <c r="H260" s="27"/>
      <c r="I260" s="27"/>
      <c r="J260" s="27"/>
      <c r="K260" s="32"/>
      <c r="L260" s="27"/>
      <c r="M260" s="27"/>
      <c r="N260" s="39"/>
      <c r="O260" s="27"/>
      <c r="P260" s="27"/>
      <c r="R260" s="59"/>
      <c r="S260" s="34"/>
      <c r="T260" s="27"/>
      <c r="U260" s="27"/>
      <c r="V260" s="27"/>
      <c r="W260" s="27"/>
      <c r="X260" s="27"/>
      <c r="Y260" s="27"/>
      <c r="AE260" s="60"/>
      <c r="AF260" s="60"/>
      <c r="AH260" s="26"/>
      <c r="AI260" s="38"/>
      <c r="AJ260" s="38"/>
      <c r="AK260" s="38"/>
      <c r="AL260" s="30"/>
    </row>
    <row r="261" spans="1:38" ht="15">
      <c r="A261" s="57"/>
      <c r="B261" s="57"/>
      <c r="C261" s="26" t="s">
        <v>130</v>
      </c>
      <c r="D261" s="27"/>
      <c r="E261" s="27"/>
      <c r="F261" s="27"/>
      <c r="G261" s="27"/>
      <c r="H261" s="27"/>
      <c r="I261" s="27"/>
      <c r="J261" s="27"/>
      <c r="K261" s="32"/>
      <c r="L261" s="27"/>
      <c r="M261" s="27"/>
      <c r="N261" s="39"/>
      <c r="O261" s="27"/>
      <c r="P261" s="27"/>
      <c r="Q261" s="50" t="str">
        <f>C261</f>
        <v>F60</v>
      </c>
      <c r="R261" s="56"/>
      <c r="S261" s="34"/>
      <c r="T261" s="27"/>
      <c r="U261" s="50"/>
      <c r="V261" s="50"/>
      <c r="W261" s="50"/>
      <c r="X261" s="50"/>
      <c r="Y261" s="50"/>
      <c r="AE261" s="60"/>
      <c r="AF261" s="60"/>
      <c r="AH261" s="26"/>
      <c r="AI261" s="38">
        <v>755</v>
      </c>
      <c r="AJ261" s="38">
        <v>667</v>
      </c>
      <c r="AK261" s="38">
        <v>612</v>
      </c>
      <c r="AL261" s="30"/>
    </row>
    <row r="262" spans="1:38" ht="15">
      <c r="A262" s="58">
        <v>1</v>
      </c>
      <c r="B262" s="58">
        <v>1</v>
      </c>
      <c r="C262" s="1" t="s">
        <v>129</v>
      </c>
      <c r="D262" s="29" t="s">
        <v>81</v>
      </c>
      <c r="E262" s="29">
        <v>190</v>
      </c>
      <c r="F262" s="27">
        <v>193</v>
      </c>
      <c r="G262" s="27">
        <v>185</v>
      </c>
      <c r="H262" s="27">
        <v>187</v>
      </c>
      <c r="I262" s="27"/>
      <c r="J262" s="27">
        <v>195</v>
      </c>
      <c r="K262" s="32">
        <f t="shared" ref="K262:K293" si="37">IFERROR(LARGE(E262:J262,1),0)+IF($D$5&gt;=2,IFERROR(LARGE(E262:J262,2),0),0)+IF($D$5&gt;=3,IFERROR(LARGE(E262:J262,3),0),0)+IF($D$5&gt;=4,IFERROR(LARGE(E262:J262,4),0),0)+IF($D$5&gt;=5,IFERROR(LARGE(E262:J262,5),0),0)+IF($D$5&gt;=6,IFERROR(LARGE(E262:J262,6),0),0)</f>
        <v>765</v>
      </c>
      <c r="L262" s="32" t="s">
        <v>1286</v>
      </c>
      <c r="M262" s="32" t="s">
        <v>131</v>
      </c>
      <c r="N262" s="39">
        <f t="shared" ref="N262:N293" si="38">K262-(ROW(K262)-ROW(K$6))/10000</f>
        <v>764.97439999999995</v>
      </c>
      <c r="O262" s="32">
        <f t="shared" ref="O262:O293" si="39">COUNT(E262:J262)</f>
        <v>5</v>
      </c>
      <c r="P262" s="32">
        <f t="shared" ref="P262:P293" ca="1" si="40">IF(AND(O262=1,OFFSET(D262,0,P$3)&gt;0),"Y",0)</f>
        <v>0</v>
      </c>
      <c r="Q262" s="33" t="s">
        <v>130</v>
      </c>
      <c r="R262" s="55">
        <f t="shared" ref="R262:R293" si="41">1-(Q262=Q261)</f>
        <v>0</v>
      </c>
      <c r="S262" s="34">
        <f t="shared" ref="S262:S293" si="42">N262+T262/1000+U262/10000+V262/100000+W262/1000000+X262/10000000+Y262/100000000</f>
        <v>765.1858555</v>
      </c>
      <c r="T262" s="29">
        <v>190</v>
      </c>
      <c r="U262" s="27">
        <v>193</v>
      </c>
      <c r="V262" s="27">
        <v>195</v>
      </c>
      <c r="W262" s="27">
        <v>187</v>
      </c>
      <c r="X262" s="27">
        <v>185</v>
      </c>
      <c r="Y262" s="27"/>
      <c r="AA262" s="35">
        <v>0</v>
      </c>
      <c r="AB262" s="35">
        <v>0</v>
      </c>
      <c r="AC262" s="35">
        <v>0</v>
      </c>
      <c r="AD262" s="35">
        <v>0</v>
      </c>
      <c r="AE262" s="36">
        <v>4</v>
      </c>
      <c r="AF262" s="64">
        <v>755.18635500000016</v>
      </c>
      <c r="AG262" s="38">
        <v>193</v>
      </c>
      <c r="AH262" s="32">
        <v>763</v>
      </c>
      <c r="AI262" s="38" t="s">
        <v>131</v>
      </c>
      <c r="AJ262" s="38"/>
      <c r="AK262" s="38"/>
      <c r="AL262" s="30"/>
    </row>
    <row r="263" spans="1:38" ht="15">
      <c r="A263" s="58">
        <v>2</v>
      </c>
      <c r="B263" s="58">
        <v>2</v>
      </c>
      <c r="C263" s="1" t="s">
        <v>201</v>
      </c>
      <c r="D263" s="29" t="s">
        <v>19</v>
      </c>
      <c r="E263" s="29">
        <v>169</v>
      </c>
      <c r="F263" s="27">
        <v>171</v>
      </c>
      <c r="G263" s="27">
        <v>161</v>
      </c>
      <c r="H263" s="27">
        <v>147</v>
      </c>
      <c r="I263" s="27">
        <v>166</v>
      </c>
      <c r="J263" s="27">
        <v>179</v>
      </c>
      <c r="K263" s="32">
        <f t="shared" si="37"/>
        <v>685</v>
      </c>
      <c r="L263" s="32" t="s">
        <v>1286</v>
      </c>
      <c r="M263" s="32" t="s">
        <v>311</v>
      </c>
      <c r="N263" s="39">
        <f t="shared" si="38"/>
        <v>684.97429999999997</v>
      </c>
      <c r="O263" s="32">
        <f t="shared" si="39"/>
        <v>6</v>
      </c>
      <c r="P263" s="32">
        <f t="shared" ca="1" si="40"/>
        <v>0</v>
      </c>
      <c r="Q263" s="33" t="s">
        <v>130</v>
      </c>
      <c r="R263" s="55">
        <f t="shared" si="41"/>
        <v>0</v>
      </c>
      <c r="S263" s="34">
        <f t="shared" si="42"/>
        <v>685.16237357000011</v>
      </c>
      <c r="T263" s="29">
        <v>169</v>
      </c>
      <c r="U263" s="27">
        <v>171</v>
      </c>
      <c r="V263" s="27">
        <v>179</v>
      </c>
      <c r="W263" s="27">
        <v>166</v>
      </c>
      <c r="X263" s="27">
        <v>161</v>
      </c>
      <c r="Y263" s="27">
        <v>147</v>
      </c>
      <c r="AA263" s="35">
        <v>0</v>
      </c>
      <c r="AB263" s="35">
        <v>0</v>
      </c>
      <c r="AC263" s="35">
        <v>0</v>
      </c>
      <c r="AD263" s="35">
        <v>0</v>
      </c>
      <c r="AE263" s="36">
        <v>5</v>
      </c>
      <c r="AF263" s="64">
        <v>667.16283570000007</v>
      </c>
      <c r="AG263" s="38">
        <v>171</v>
      </c>
      <c r="AH263" s="32">
        <v>677</v>
      </c>
      <c r="AI263" s="38"/>
      <c r="AJ263" s="38" t="s">
        <v>311</v>
      </c>
      <c r="AK263" s="38"/>
      <c r="AL263" s="30"/>
    </row>
    <row r="264" spans="1:38" ht="15">
      <c r="A264" s="58">
        <v>3</v>
      </c>
      <c r="B264" s="58">
        <v>3</v>
      </c>
      <c r="C264" s="1" t="s">
        <v>253</v>
      </c>
      <c r="D264" s="29" t="s">
        <v>40</v>
      </c>
      <c r="E264" s="29">
        <v>148</v>
      </c>
      <c r="F264" s="27">
        <v>145</v>
      </c>
      <c r="G264" s="27">
        <v>156</v>
      </c>
      <c r="H264" s="27">
        <v>154</v>
      </c>
      <c r="I264" s="27">
        <v>154</v>
      </c>
      <c r="J264" s="27">
        <v>164</v>
      </c>
      <c r="K264" s="32">
        <f t="shared" si="37"/>
        <v>628</v>
      </c>
      <c r="L264" s="32" t="s">
        <v>1286</v>
      </c>
      <c r="M264" s="32" t="s">
        <v>894</v>
      </c>
      <c r="N264" s="39">
        <f t="shared" si="38"/>
        <v>627.9742</v>
      </c>
      <c r="O264" s="32">
        <f t="shared" si="39"/>
        <v>6</v>
      </c>
      <c r="P264" s="32">
        <f t="shared" ca="1" si="40"/>
        <v>0</v>
      </c>
      <c r="Q264" s="33" t="s">
        <v>130</v>
      </c>
      <c r="R264" s="55">
        <f t="shared" si="41"/>
        <v>0</v>
      </c>
      <c r="S264" s="34">
        <f t="shared" si="42"/>
        <v>628.13851293999994</v>
      </c>
      <c r="T264" s="29">
        <v>148</v>
      </c>
      <c r="U264" s="27">
        <v>145</v>
      </c>
      <c r="V264" s="27">
        <v>164</v>
      </c>
      <c r="W264" s="27">
        <v>156</v>
      </c>
      <c r="X264" s="27">
        <v>154</v>
      </c>
      <c r="Y264" s="27">
        <v>154</v>
      </c>
      <c r="AA264" s="35">
        <v>0</v>
      </c>
      <c r="AB264" s="35">
        <v>0</v>
      </c>
      <c r="AC264" s="35">
        <v>0</v>
      </c>
      <c r="AD264" s="35">
        <v>0</v>
      </c>
      <c r="AE264" s="36">
        <v>5</v>
      </c>
      <c r="AF264" s="64">
        <v>612.13902940000003</v>
      </c>
      <c r="AG264" s="38">
        <v>156</v>
      </c>
      <c r="AH264" s="32">
        <v>620</v>
      </c>
      <c r="AI264" s="38"/>
      <c r="AJ264" s="38"/>
      <c r="AK264" s="38" t="s">
        <v>894</v>
      </c>
      <c r="AL264" s="30"/>
    </row>
    <row r="265" spans="1:38" ht="15">
      <c r="A265" s="58">
        <v>4</v>
      </c>
      <c r="B265" s="58">
        <v>4</v>
      </c>
      <c r="C265" s="1" t="s">
        <v>224</v>
      </c>
      <c r="D265" s="29" t="s">
        <v>77</v>
      </c>
      <c r="E265" s="29">
        <v>139</v>
      </c>
      <c r="F265" s="27">
        <v>164</v>
      </c>
      <c r="G265" s="27">
        <v>142</v>
      </c>
      <c r="H265" s="27">
        <v>137</v>
      </c>
      <c r="I265" s="27">
        <v>147</v>
      </c>
      <c r="J265" s="27">
        <v>175</v>
      </c>
      <c r="K265" s="32">
        <f t="shared" si="37"/>
        <v>628</v>
      </c>
      <c r="L265" s="32" t="s">
        <v>1286</v>
      </c>
      <c r="M265" s="32"/>
      <c r="N265" s="39">
        <f t="shared" si="38"/>
        <v>627.97410000000002</v>
      </c>
      <c r="O265" s="32">
        <f t="shared" si="39"/>
        <v>6</v>
      </c>
      <c r="P265" s="32">
        <f t="shared" ca="1" si="40"/>
        <v>0</v>
      </c>
      <c r="Q265" s="33" t="s">
        <v>130</v>
      </c>
      <c r="R265" s="55">
        <f t="shared" si="41"/>
        <v>0</v>
      </c>
      <c r="S265" s="34">
        <f t="shared" si="42"/>
        <v>628.13141256999995</v>
      </c>
      <c r="T265" s="29">
        <v>139</v>
      </c>
      <c r="U265" s="27">
        <v>164</v>
      </c>
      <c r="V265" s="27">
        <v>175</v>
      </c>
      <c r="W265" s="27">
        <v>147</v>
      </c>
      <c r="X265" s="27">
        <v>142</v>
      </c>
      <c r="Y265" s="27">
        <v>137</v>
      </c>
      <c r="AA265" s="35">
        <v>0</v>
      </c>
      <c r="AB265" s="35">
        <v>0</v>
      </c>
      <c r="AC265" s="35">
        <v>0</v>
      </c>
      <c r="AD265" s="35">
        <v>0</v>
      </c>
      <c r="AE265" s="36">
        <v>5</v>
      </c>
      <c r="AF265" s="64">
        <v>592.13172569999995</v>
      </c>
      <c r="AG265" s="38">
        <v>164</v>
      </c>
      <c r="AH265" s="32">
        <v>617</v>
      </c>
      <c r="AI265" s="38"/>
      <c r="AJ265" s="38"/>
      <c r="AK265" s="38" t="s">
        <v>894</v>
      </c>
      <c r="AL265" s="30"/>
    </row>
    <row r="266" spans="1:38" ht="15">
      <c r="A266" s="58">
        <v>5</v>
      </c>
      <c r="B266" s="58">
        <v>5</v>
      </c>
      <c r="C266" s="1" t="s">
        <v>895</v>
      </c>
      <c r="D266" s="29" t="s">
        <v>19</v>
      </c>
      <c r="E266" s="29">
        <v>145</v>
      </c>
      <c r="F266" s="27"/>
      <c r="G266" s="27">
        <v>141</v>
      </c>
      <c r="H266" s="27">
        <v>132</v>
      </c>
      <c r="I266" s="27">
        <v>152</v>
      </c>
      <c r="J266" s="27"/>
      <c r="K266" s="32">
        <f t="shared" si="37"/>
        <v>570</v>
      </c>
      <c r="L266" s="32" t="s">
        <v>1286</v>
      </c>
      <c r="M266" s="32"/>
      <c r="N266" s="39">
        <f t="shared" si="38"/>
        <v>569.97400000000005</v>
      </c>
      <c r="O266" s="32">
        <f t="shared" si="39"/>
        <v>4</v>
      </c>
      <c r="P266" s="32">
        <f t="shared" ca="1" si="40"/>
        <v>0</v>
      </c>
      <c r="Q266" s="33" t="s">
        <v>130</v>
      </c>
      <c r="R266" s="55">
        <f t="shared" si="41"/>
        <v>0</v>
      </c>
      <c r="S266" s="34">
        <f t="shared" si="42"/>
        <v>570.12067420000005</v>
      </c>
      <c r="T266" s="29">
        <v>145</v>
      </c>
      <c r="U266" s="27"/>
      <c r="V266" s="27">
        <v>152</v>
      </c>
      <c r="W266" s="27">
        <v>141</v>
      </c>
      <c r="X266" s="27">
        <v>132</v>
      </c>
      <c r="Y266" s="27"/>
      <c r="AA266" s="35">
        <v>0</v>
      </c>
      <c r="AB266" s="35">
        <v>0</v>
      </c>
      <c r="AC266" s="35">
        <v>0</v>
      </c>
      <c r="AD266" s="35">
        <v>0</v>
      </c>
      <c r="AE266" s="36">
        <v>4</v>
      </c>
      <c r="AF266" s="64">
        <v>570.12127420000002</v>
      </c>
      <c r="AG266" s="38">
        <v>152</v>
      </c>
      <c r="AH266" s="32">
        <v>590</v>
      </c>
      <c r="AI266" s="38"/>
      <c r="AJ266" s="38"/>
      <c r="AK266" s="38"/>
      <c r="AL266" s="30"/>
    </row>
    <row r="267" spans="1:38" ht="15">
      <c r="A267" s="58">
        <v>6</v>
      </c>
      <c r="B267" s="58">
        <v>6</v>
      </c>
      <c r="C267" s="1" t="s">
        <v>273</v>
      </c>
      <c r="D267" s="29" t="s">
        <v>275</v>
      </c>
      <c r="E267" s="29">
        <v>104</v>
      </c>
      <c r="F267" s="27">
        <v>126</v>
      </c>
      <c r="G267" s="27">
        <v>119</v>
      </c>
      <c r="H267" s="27">
        <v>109</v>
      </c>
      <c r="I267" s="27">
        <v>139</v>
      </c>
      <c r="J267" s="27">
        <v>154</v>
      </c>
      <c r="K267" s="32">
        <f t="shared" si="37"/>
        <v>538</v>
      </c>
      <c r="L267" s="32" t="s">
        <v>1286</v>
      </c>
      <c r="M267" s="32"/>
      <c r="N267" s="39">
        <f t="shared" si="38"/>
        <v>537.97389999999996</v>
      </c>
      <c r="O267" s="32">
        <f t="shared" si="39"/>
        <v>6</v>
      </c>
      <c r="P267" s="32">
        <f t="shared" ca="1" si="40"/>
        <v>0</v>
      </c>
      <c r="Q267" s="33" t="s">
        <v>130</v>
      </c>
      <c r="R267" s="55">
        <f t="shared" si="41"/>
        <v>0</v>
      </c>
      <c r="S267" s="34">
        <f t="shared" si="42"/>
        <v>538.09219198999995</v>
      </c>
      <c r="T267" s="29">
        <v>104</v>
      </c>
      <c r="U267" s="27">
        <v>126</v>
      </c>
      <c r="V267" s="27">
        <v>154</v>
      </c>
      <c r="W267" s="27">
        <v>139</v>
      </c>
      <c r="X267" s="27">
        <v>119</v>
      </c>
      <c r="Y267" s="27">
        <v>109</v>
      </c>
      <c r="AA267" s="35">
        <v>0</v>
      </c>
      <c r="AB267" s="35">
        <v>0</v>
      </c>
      <c r="AC267" s="35">
        <v>0</v>
      </c>
      <c r="AD267" s="35">
        <v>0</v>
      </c>
      <c r="AE267" s="36">
        <v>5</v>
      </c>
      <c r="AF267" s="64">
        <v>493.09261989999999</v>
      </c>
      <c r="AG267" s="38">
        <v>139</v>
      </c>
      <c r="AH267" s="32">
        <v>523</v>
      </c>
      <c r="AI267" s="38"/>
      <c r="AJ267" s="38"/>
      <c r="AK267" s="38"/>
      <c r="AL267" s="30"/>
    </row>
    <row r="268" spans="1:38" ht="15">
      <c r="A268" s="58">
        <v>7</v>
      </c>
      <c r="B268" s="58">
        <v>7</v>
      </c>
      <c r="C268" s="1" t="s">
        <v>257</v>
      </c>
      <c r="D268" s="29" t="s">
        <v>74</v>
      </c>
      <c r="E268" s="29">
        <v>107</v>
      </c>
      <c r="F268" s="27"/>
      <c r="G268" s="27">
        <v>121</v>
      </c>
      <c r="H268" s="27">
        <v>115</v>
      </c>
      <c r="I268" s="27">
        <v>135</v>
      </c>
      <c r="J268" s="27">
        <v>161</v>
      </c>
      <c r="K268" s="32">
        <f t="shared" si="37"/>
        <v>532</v>
      </c>
      <c r="L268" s="32" t="s">
        <v>1286</v>
      </c>
      <c r="M268" s="32"/>
      <c r="N268" s="39">
        <f t="shared" si="38"/>
        <v>531.97379999999998</v>
      </c>
      <c r="O268" s="32">
        <f t="shared" si="39"/>
        <v>5</v>
      </c>
      <c r="P268" s="32">
        <f t="shared" ca="1" si="40"/>
        <v>0</v>
      </c>
      <c r="Q268" s="33" t="s">
        <v>130</v>
      </c>
      <c r="R268" s="55">
        <f t="shared" si="41"/>
        <v>0</v>
      </c>
      <c r="S268" s="34">
        <f t="shared" si="42"/>
        <v>532.08255825000003</v>
      </c>
      <c r="T268" s="29">
        <v>107</v>
      </c>
      <c r="U268" s="27"/>
      <c r="V268" s="27">
        <v>161</v>
      </c>
      <c r="W268" s="27">
        <v>135</v>
      </c>
      <c r="X268" s="27">
        <v>121</v>
      </c>
      <c r="Y268" s="27">
        <v>115</v>
      </c>
      <c r="AA268" s="35">
        <v>0</v>
      </c>
      <c r="AB268" s="35">
        <v>0</v>
      </c>
      <c r="AC268" s="35">
        <v>0</v>
      </c>
      <c r="AD268" s="35">
        <v>0</v>
      </c>
      <c r="AE268" s="36">
        <v>4</v>
      </c>
      <c r="AF268" s="64">
        <v>478.08288250000004</v>
      </c>
      <c r="AG268" s="38">
        <v>135</v>
      </c>
      <c r="AH268" s="32">
        <v>506</v>
      </c>
      <c r="AI268" s="38"/>
      <c r="AJ268" s="38"/>
      <c r="AK268" s="38"/>
      <c r="AL268" s="30"/>
    </row>
    <row r="269" spans="1:38" ht="15">
      <c r="A269" s="58">
        <v>8</v>
      </c>
      <c r="B269" s="58">
        <v>8</v>
      </c>
      <c r="C269" s="1" t="s">
        <v>315</v>
      </c>
      <c r="D269" s="29" t="s">
        <v>81</v>
      </c>
      <c r="E269" s="29"/>
      <c r="F269" s="27">
        <v>128</v>
      </c>
      <c r="G269" s="27">
        <v>120</v>
      </c>
      <c r="H269" s="27">
        <v>103</v>
      </c>
      <c r="I269" s="27"/>
      <c r="J269" s="27">
        <v>138</v>
      </c>
      <c r="K269" s="32">
        <f t="shared" si="37"/>
        <v>489</v>
      </c>
      <c r="L269" s="32" t="s">
        <v>1286</v>
      </c>
      <c r="M269" s="32"/>
      <c r="N269" s="39">
        <f t="shared" si="38"/>
        <v>488.97370000000001</v>
      </c>
      <c r="O269" s="32">
        <f t="shared" si="39"/>
        <v>4</v>
      </c>
      <c r="P269" s="32">
        <f t="shared" ca="1" si="40"/>
        <v>0</v>
      </c>
      <c r="Q269" s="33" t="s">
        <v>130</v>
      </c>
      <c r="R269" s="34">
        <f t="shared" si="41"/>
        <v>0</v>
      </c>
      <c r="S269" s="34">
        <f t="shared" si="42"/>
        <v>488.98801029999998</v>
      </c>
      <c r="T269" s="29"/>
      <c r="U269" s="27">
        <v>128</v>
      </c>
      <c r="V269" s="27">
        <v>138</v>
      </c>
      <c r="W269" s="27">
        <v>120</v>
      </c>
      <c r="X269" s="27">
        <v>103</v>
      </c>
      <c r="Y269" s="27"/>
      <c r="AA269" s="35">
        <v>0</v>
      </c>
      <c r="AB269" s="35">
        <v>0</v>
      </c>
      <c r="AC269" s="35">
        <v>0</v>
      </c>
      <c r="AD269" s="35">
        <v>0</v>
      </c>
      <c r="AE269" s="36">
        <v>3</v>
      </c>
      <c r="AF269" s="64">
        <v>350.98760300000004</v>
      </c>
      <c r="AG269" s="38">
        <v>128</v>
      </c>
      <c r="AH269" s="32">
        <v>479</v>
      </c>
      <c r="AI269" s="38"/>
      <c r="AJ269" s="38"/>
      <c r="AK269" s="38"/>
      <c r="AL269" s="30"/>
    </row>
    <row r="270" spans="1:38" ht="15">
      <c r="A270" s="58">
        <v>9</v>
      </c>
      <c r="B270" s="58">
        <v>9</v>
      </c>
      <c r="C270" s="1" t="s">
        <v>310</v>
      </c>
      <c r="D270" s="29" t="s">
        <v>40</v>
      </c>
      <c r="E270" s="29">
        <v>101</v>
      </c>
      <c r="F270" s="27">
        <v>118</v>
      </c>
      <c r="G270" s="27">
        <v>115</v>
      </c>
      <c r="H270" s="27">
        <v>89</v>
      </c>
      <c r="I270" s="27">
        <v>116</v>
      </c>
      <c r="J270" s="27">
        <v>139</v>
      </c>
      <c r="K270" s="32">
        <f t="shared" si="37"/>
        <v>488</v>
      </c>
      <c r="L270" s="32" t="s">
        <v>1286</v>
      </c>
      <c r="M270" s="32"/>
      <c r="N270" s="39">
        <f t="shared" si="38"/>
        <v>487.97359999999998</v>
      </c>
      <c r="O270" s="32">
        <f t="shared" si="39"/>
        <v>6</v>
      </c>
      <c r="P270" s="32">
        <f t="shared" ca="1" si="40"/>
        <v>0</v>
      </c>
      <c r="Q270" s="33" t="s">
        <v>130</v>
      </c>
      <c r="R270" s="55">
        <f t="shared" si="41"/>
        <v>0</v>
      </c>
      <c r="S270" s="34">
        <f t="shared" si="42"/>
        <v>488.08791839000003</v>
      </c>
      <c r="T270" s="29">
        <v>101</v>
      </c>
      <c r="U270" s="27">
        <v>118</v>
      </c>
      <c r="V270" s="27">
        <v>139</v>
      </c>
      <c r="W270" s="27">
        <v>116</v>
      </c>
      <c r="X270" s="27">
        <v>115</v>
      </c>
      <c r="Y270" s="27">
        <v>89</v>
      </c>
      <c r="AA270" s="35">
        <v>0</v>
      </c>
      <c r="AB270" s="35">
        <v>0</v>
      </c>
      <c r="AC270" s="35">
        <v>0</v>
      </c>
      <c r="AD270" s="35">
        <v>0</v>
      </c>
      <c r="AE270" s="36">
        <v>5</v>
      </c>
      <c r="AF270" s="64">
        <v>450.08838390000005</v>
      </c>
      <c r="AG270" s="38">
        <v>118</v>
      </c>
      <c r="AH270" s="32">
        <v>467</v>
      </c>
      <c r="AI270" s="38"/>
      <c r="AJ270" s="38"/>
      <c r="AK270" s="38"/>
      <c r="AL270" s="30"/>
    </row>
    <row r="271" spans="1:38" ht="15">
      <c r="A271" s="58">
        <v>10</v>
      </c>
      <c r="B271" s="58">
        <v>10</v>
      </c>
      <c r="C271" s="1" t="s">
        <v>330</v>
      </c>
      <c r="D271" s="29" t="s">
        <v>65</v>
      </c>
      <c r="E271" s="29"/>
      <c r="F271" s="27">
        <v>102</v>
      </c>
      <c r="G271" s="27">
        <v>114</v>
      </c>
      <c r="H271" s="27">
        <v>82</v>
      </c>
      <c r="I271" s="27">
        <v>107</v>
      </c>
      <c r="J271" s="27">
        <v>134</v>
      </c>
      <c r="K271" s="32">
        <f t="shared" si="37"/>
        <v>457</v>
      </c>
      <c r="L271" s="32" t="s">
        <v>1286</v>
      </c>
      <c r="M271" s="32"/>
      <c r="N271" s="39">
        <f t="shared" si="38"/>
        <v>456.9735</v>
      </c>
      <c r="O271" s="32">
        <f t="shared" si="39"/>
        <v>5</v>
      </c>
      <c r="P271" s="32">
        <f t="shared" ca="1" si="40"/>
        <v>0</v>
      </c>
      <c r="Q271" s="33" t="s">
        <v>130</v>
      </c>
      <c r="R271" s="34">
        <f t="shared" si="41"/>
        <v>0</v>
      </c>
      <c r="S271" s="34">
        <f t="shared" si="42"/>
        <v>456.98516552000007</v>
      </c>
      <c r="T271" s="29"/>
      <c r="U271" s="27">
        <v>102</v>
      </c>
      <c r="V271" s="27">
        <v>134</v>
      </c>
      <c r="W271" s="27">
        <v>114</v>
      </c>
      <c r="X271" s="27">
        <v>107</v>
      </c>
      <c r="Y271" s="27">
        <v>82</v>
      </c>
      <c r="AA271" s="35">
        <v>0</v>
      </c>
      <c r="AB271" s="35">
        <v>0</v>
      </c>
      <c r="AC271" s="35">
        <v>0</v>
      </c>
      <c r="AD271" s="35">
        <v>0</v>
      </c>
      <c r="AE271" s="36">
        <v>4</v>
      </c>
      <c r="AF271" s="64">
        <v>404.98535520000007</v>
      </c>
      <c r="AG271" s="38">
        <v>114</v>
      </c>
      <c r="AH271" s="32">
        <v>437</v>
      </c>
      <c r="AI271" s="38"/>
      <c r="AJ271" s="38"/>
      <c r="AK271" s="38"/>
      <c r="AL271" s="30"/>
    </row>
    <row r="272" spans="1:38" ht="15">
      <c r="A272" s="58">
        <v>11</v>
      </c>
      <c r="B272" s="58">
        <v>11</v>
      </c>
      <c r="C272" s="1" t="s">
        <v>344</v>
      </c>
      <c r="D272" s="29" t="s">
        <v>33</v>
      </c>
      <c r="E272" s="29">
        <v>103</v>
      </c>
      <c r="F272" s="27">
        <v>98</v>
      </c>
      <c r="G272" s="27">
        <v>105</v>
      </c>
      <c r="H272" s="27">
        <v>78</v>
      </c>
      <c r="I272" s="27">
        <v>113</v>
      </c>
      <c r="J272" s="27">
        <v>127</v>
      </c>
      <c r="K272" s="32">
        <f t="shared" si="37"/>
        <v>448</v>
      </c>
      <c r="L272" s="32" t="s">
        <v>1286</v>
      </c>
      <c r="M272" s="32"/>
      <c r="N272" s="39">
        <f t="shared" si="38"/>
        <v>447.97340000000003</v>
      </c>
      <c r="O272" s="32">
        <f t="shared" si="39"/>
        <v>6</v>
      </c>
      <c r="P272" s="32">
        <f t="shared" ca="1" si="40"/>
        <v>0</v>
      </c>
      <c r="Q272" s="33" t="s">
        <v>130</v>
      </c>
      <c r="R272" s="55">
        <f t="shared" si="41"/>
        <v>0</v>
      </c>
      <c r="S272" s="34">
        <f t="shared" si="42"/>
        <v>448.08759427999996</v>
      </c>
      <c r="T272" s="29">
        <v>103</v>
      </c>
      <c r="U272" s="27">
        <v>98</v>
      </c>
      <c r="V272" s="27">
        <v>127</v>
      </c>
      <c r="W272" s="27">
        <v>113</v>
      </c>
      <c r="X272" s="27">
        <v>105</v>
      </c>
      <c r="Y272" s="27">
        <v>78</v>
      </c>
      <c r="AA272" s="35">
        <v>0</v>
      </c>
      <c r="AB272" s="35">
        <v>0</v>
      </c>
      <c r="AC272" s="35">
        <v>0</v>
      </c>
      <c r="AD272" s="35">
        <v>0</v>
      </c>
      <c r="AE272" s="36">
        <v>5</v>
      </c>
      <c r="AF272" s="64">
        <v>419.08804279999998</v>
      </c>
      <c r="AG272" s="38">
        <v>113</v>
      </c>
      <c r="AH272" s="32">
        <v>434</v>
      </c>
      <c r="AI272" s="38"/>
      <c r="AJ272" s="38"/>
      <c r="AK272" s="38"/>
      <c r="AL272" s="30"/>
    </row>
    <row r="273" spans="1:38" ht="15">
      <c r="A273" s="58">
        <v>12</v>
      </c>
      <c r="B273" s="58">
        <v>12</v>
      </c>
      <c r="C273" s="1" t="s">
        <v>896</v>
      </c>
      <c r="D273" s="29" t="s">
        <v>437</v>
      </c>
      <c r="E273" s="29">
        <v>150</v>
      </c>
      <c r="F273" s="27"/>
      <c r="G273" s="27">
        <v>153</v>
      </c>
      <c r="H273" s="27">
        <v>144</v>
      </c>
      <c r="I273" s="27"/>
      <c r="J273" s="27"/>
      <c r="K273" s="32">
        <f t="shared" si="37"/>
        <v>447</v>
      </c>
      <c r="L273" s="32" t="s">
        <v>1286</v>
      </c>
      <c r="M273" s="32"/>
      <c r="N273" s="39">
        <f t="shared" si="38"/>
        <v>446.97329999999999</v>
      </c>
      <c r="O273" s="32">
        <f t="shared" si="39"/>
        <v>3</v>
      </c>
      <c r="P273" s="32">
        <f t="shared" ca="1" si="40"/>
        <v>0</v>
      </c>
      <c r="Q273" s="33" t="s">
        <v>130</v>
      </c>
      <c r="R273" s="55">
        <f t="shared" si="41"/>
        <v>0</v>
      </c>
      <c r="S273" s="34">
        <f t="shared" si="42"/>
        <v>447.12497399999995</v>
      </c>
      <c r="T273" s="29">
        <v>150</v>
      </c>
      <c r="U273" s="27"/>
      <c r="V273" s="27">
        <v>153</v>
      </c>
      <c r="W273" s="27">
        <v>144</v>
      </c>
      <c r="X273" s="27"/>
      <c r="Y273" s="27"/>
      <c r="AA273" s="35">
        <v>0</v>
      </c>
      <c r="AB273" s="35">
        <v>0</v>
      </c>
      <c r="AC273" s="35">
        <v>0</v>
      </c>
      <c r="AD273" s="35">
        <v>0</v>
      </c>
      <c r="AE273" s="36">
        <v>3</v>
      </c>
      <c r="AF273" s="64">
        <v>447.12587399999995</v>
      </c>
      <c r="AG273" s="38">
        <v>153</v>
      </c>
      <c r="AH273" s="32">
        <v>600</v>
      </c>
      <c r="AI273" s="38"/>
      <c r="AJ273" s="38"/>
      <c r="AK273" s="38"/>
      <c r="AL273" s="30"/>
    </row>
    <row r="274" spans="1:38" ht="15">
      <c r="A274" s="58">
        <v>13</v>
      </c>
      <c r="B274" s="58">
        <v>13</v>
      </c>
      <c r="C274" s="1" t="s">
        <v>897</v>
      </c>
      <c r="D274" s="29" t="s">
        <v>19</v>
      </c>
      <c r="E274" s="29">
        <v>92</v>
      </c>
      <c r="F274" s="27"/>
      <c r="G274" s="27">
        <v>111</v>
      </c>
      <c r="H274" s="27">
        <v>104</v>
      </c>
      <c r="I274" s="27">
        <v>123</v>
      </c>
      <c r="J274" s="27"/>
      <c r="K274" s="32">
        <f t="shared" si="37"/>
        <v>430</v>
      </c>
      <c r="L274" s="32" t="s">
        <v>1286</v>
      </c>
      <c r="M274" s="32"/>
      <c r="N274" s="39">
        <f t="shared" si="38"/>
        <v>429.97320000000002</v>
      </c>
      <c r="O274" s="32">
        <f t="shared" si="39"/>
        <v>4</v>
      </c>
      <c r="P274" s="32">
        <f t="shared" ca="1" si="40"/>
        <v>0</v>
      </c>
      <c r="Q274" s="33" t="s">
        <v>130</v>
      </c>
      <c r="R274" s="55">
        <f t="shared" si="41"/>
        <v>0</v>
      </c>
      <c r="S274" s="34">
        <f t="shared" si="42"/>
        <v>430.06655140000004</v>
      </c>
      <c r="T274" s="29">
        <v>92</v>
      </c>
      <c r="U274" s="27"/>
      <c r="V274" s="27">
        <v>123</v>
      </c>
      <c r="W274" s="27">
        <v>111</v>
      </c>
      <c r="X274" s="27">
        <v>104</v>
      </c>
      <c r="Y274" s="27"/>
      <c r="AA274" s="35">
        <v>0</v>
      </c>
      <c r="AB274" s="35">
        <v>0</v>
      </c>
      <c r="AC274" s="35">
        <v>0</v>
      </c>
      <c r="AD274" s="35">
        <v>0</v>
      </c>
      <c r="AE274" s="36">
        <v>4</v>
      </c>
      <c r="AF274" s="64">
        <v>430.06745140000004</v>
      </c>
      <c r="AG274" s="38">
        <v>123</v>
      </c>
      <c r="AH274" s="32">
        <v>461</v>
      </c>
      <c r="AI274" s="38"/>
      <c r="AJ274" s="38"/>
      <c r="AK274" s="38"/>
      <c r="AL274" s="30"/>
    </row>
    <row r="275" spans="1:38" ht="15">
      <c r="A275" s="58">
        <v>14</v>
      </c>
      <c r="B275" s="58">
        <v>14</v>
      </c>
      <c r="C275" s="1" t="s">
        <v>347</v>
      </c>
      <c r="D275" s="29" t="s">
        <v>36</v>
      </c>
      <c r="E275" s="29">
        <v>73</v>
      </c>
      <c r="F275" s="27">
        <v>95</v>
      </c>
      <c r="G275" s="27">
        <v>93</v>
      </c>
      <c r="H275" s="27">
        <v>65</v>
      </c>
      <c r="I275" s="27">
        <v>93</v>
      </c>
      <c r="J275" s="27">
        <v>125</v>
      </c>
      <c r="K275" s="32">
        <f t="shared" si="37"/>
        <v>406</v>
      </c>
      <c r="L275" s="32" t="s">
        <v>1286</v>
      </c>
      <c r="M275" s="32"/>
      <c r="N275" s="39">
        <f t="shared" si="38"/>
        <v>405.97309999999999</v>
      </c>
      <c r="O275" s="32">
        <f t="shared" si="39"/>
        <v>6</v>
      </c>
      <c r="P275" s="32">
        <f t="shared" ca="1" si="40"/>
        <v>0</v>
      </c>
      <c r="Q275" s="33" t="s">
        <v>130</v>
      </c>
      <c r="R275" s="55">
        <f t="shared" si="41"/>
        <v>0</v>
      </c>
      <c r="S275" s="34">
        <f t="shared" si="42"/>
        <v>406.05695294999998</v>
      </c>
      <c r="T275" s="29">
        <v>73</v>
      </c>
      <c r="U275" s="27">
        <v>95</v>
      </c>
      <c r="V275" s="27">
        <v>125</v>
      </c>
      <c r="W275" s="27">
        <v>93</v>
      </c>
      <c r="X275" s="27">
        <v>93</v>
      </c>
      <c r="Y275" s="27">
        <v>65</v>
      </c>
      <c r="AA275" s="35">
        <v>0</v>
      </c>
      <c r="AB275" s="35">
        <v>0</v>
      </c>
      <c r="AC275" s="35">
        <v>0</v>
      </c>
      <c r="AD275" s="35">
        <v>0</v>
      </c>
      <c r="AE275" s="36">
        <v>5</v>
      </c>
      <c r="AF275" s="64">
        <v>354.05712949999992</v>
      </c>
      <c r="AG275" s="38">
        <v>95</v>
      </c>
      <c r="AH275" s="32">
        <v>376</v>
      </c>
      <c r="AI275" s="38"/>
      <c r="AJ275" s="38"/>
      <c r="AK275" s="38"/>
      <c r="AL275" s="30"/>
    </row>
    <row r="276" spans="1:38" ht="15">
      <c r="A276" s="58">
        <v>15</v>
      </c>
      <c r="B276" s="58">
        <v>15</v>
      </c>
      <c r="C276" s="1" t="s">
        <v>354</v>
      </c>
      <c r="D276" s="29" t="s">
        <v>81</v>
      </c>
      <c r="E276" s="29"/>
      <c r="F276" s="27">
        <v>81</v>
      </c>
      <c r="G276" s="27">
        <v>101</v>
      </c>
      <c r="H276" s="27"/>
      <c r="I276" s="27">
        <v>95</v>
      </c>
      <c r="J276" s="27">
        <v>122</v>
      </c>
      <c r="K276" s="32">
        <f t="shared" si="37"/>
        <v>399</v>
      </c>
      <c r="L276" s="32" t="s">
        <v>1286</v>
      </c>
      <c r="M276" s="32"/>
      <c r="N276" s="39">
        <f t="shared" si="38"/>
        <v>398.97300000000001</v>
      </c>
      <c r="O276" s="32">
        <f t="shared" si="39"/>
        <v>4</v>
      </c>
      <c r="P276" s="32">
        <f t="shared" ca="1" si="40"/>
        <v>0</v>
      </c>
      <c r="Q276" s="33" t="s">
        <v>130</v>
      </c>
      <c r="R276" s="34">
        <f t="shared" si="41"/>
        <v>0</v>
      </c>
      <c r="S276" s="34">
        <f t="shared" si="42"/>
        <v>398.98243049999996</v>
      </c>
      <c r="T276" s="29"/>
      <c r="U276" s="27">
        <v>81</v>
      </c>
      <c r="V276" s="27">
        <v>122</v>
      </c>
      <c r="W276" s="27">
        <v>101</v>
      </c>
      <c r="X276" s="27">
        <v>95</v>
      </c>
      <c r="Y276" s="27"/>
      <c r="AA276" s="35">
        <v>0</v>
      </c>
      <c r="AB276" s="35">
        <v>0</v>
      </c>
      <c r="AC276" s="35">
        <v>0</v>
      </c>
      <c r="AD276" s="35">
        <v>0</v>
      </c>
      <c r="AE276" s="36">
        <v>3</v>
      </c>
      <c r="AF276" s="64">
        <v>276.982505</v>
      </c>
      <c r="AG276" s="38">
        <v>101</v>
      </c>
      <c r="AH276" s="32">
        <v>378</v>
      </c>
      <c r="AI276" s="38"/>
      <c r="AJ276" s="38"/>
      <c r="AK276" s="38"/>
      <c r="AL276" s="30"/>
    </row>
    <row r="277" spans="1:38" ht="15">
      <c r="A277" s="58">
        <v>16</v>
      </c>
      <c r="B277" s="58">
        <v>16</v>
      </c>
      <c r="C277" s="1" t="s">
        <v>341</v>
      </c>
      <c r="D277" s="29" t="s">
        <v>33</v>
      </c>
      <c r="E277" s="29">
        <v>88</v>
      </c>
      <c r="F277" s="27"/>
      <c r="G277" s="27"/>
      <c r="H277" s="27">
        <v>75</v>
      </c>
      <c r="I277" s="27">
        <v>105</v>
      </c>
      <c r="J277" s="27">
        <v>129</v>
      </c>
      <c r="K277" s="32">
        <f t="shared" si="37"/>
        <v>397</v>
      </c>
      <c r="L277" s="32" t="s">
        <v>1286</v>
      </c>
      <c r="M277" s="32"/>
      <c r="N277" s="39">
        <f t="shared" si="38"/>
        <v>396.97289999999998</v>
      </c>
      <c r="O277" s="32">
        <f t="shared" si="39"/>
        <v>4</v>
      </c>
      <c r="P277" s="32">
        <f t="shared" ca="1" si="40"/>
        <v>0</v>
      </c>
      <c r="Q277" s="33" t="s">
        <v>130</v>
      </c>
      <c r="R277" s="55">
        <f t="shared" si="41"/>
        <v>0</v>
      </c>
      <c r="S277" s="34">
        <f t="shared" si="42"/>
        <v>397.06230249999999</v>
      </c>
      <c r="T277" s="29">
        <v>88</v>
      </c>
      <c r="U277" s="27"/>
      <c r="V277" s="27">
        <v>129</v>
      </c>
      <c r="W277" s="27">
        <v>105</v>
      </c>
      <c r="X277" s="27">
        <v>75</v>
      </c>
      <c r="Y277" s="27"/>
      <c r="AA277" s="35">
        <v>0</v>
      </c>
      <c r="AB277" s="35">
        <v>0</v>
      </c>
      <c r="AC277" s="35">
        <v>0</v>
      </c>
      <c r="AD277" s="35">
        <v>0</v>
      </c>
      <c r="AE277" s="36">
        <v>3</v>
      </c>
      <c r="AF277" s="64">
        <v>268.06212500000004</v>
      </c>
      <c r="AG277" s="38">
        <v>105</v>
      </c>
      <c r="AH277" s="32">
        <v>373</v>
      </c>
      <c r="AI277" s="38"/>
      <c r="AJ277" s="38"/>
      <c r="AK277" s="38"/>
      <c r="AL277" s="30"/>
    </row>
    <row r="278" spans="1:38" ht="15">
      <c r="A278" s="58">
        <v>17</v>
      </c>
      <c r="B278" s="58">
        <v>17</v>
      </c>
      <c r="C278" s="1" t="s">
        <v>357</v>
      </c>
      <c r="D278" s="29" t="s">
        <v>19</v>
      </c>
      <c r="E278" s="29">
        <v>68</v>
      </c>
      <c r="F278" s="27">
        <v>88</v>
      </c>
      <c r="G278" s="27">
        <v>100</v>
      </c>
      <c r="H278" s="27">
        <v>66</v>
      </c>
      <c r="I278" s="27"/>
      <c r="J278" s="27">
        <v>119</v>
      </c>
      <c r="K278" s="32">
        <f t="shared" si="37"/>
        <v>375</v>
      </c>
      <c r="L278" s="32" t="s">
        <v>1286</v>
      </c>
      <c r="M278" s="32"/>
      <c r="N278" s="39">
        <f t="shared" si="38"/>
        <v>374.97280000000001</v>
      </c>
      <c r="O278" s="32">
        <f t="shared" si="39"/>
        <v>5</v>
      </c>
      <c r="P278" s="32">
        <f t="shared" ca="1" si="40"/>
        <v>0</v>
      </c>
      <c r="Q278" s="33" t="s">
        <v>130</v>
      </c>
      <c r="R278" s="55">
        <f t="shared" si="41"/>
        <v>0</v>
      </c>
      <c r="S278" s="34">
        <f t="shared" si="42"/>
        <v>375.05089659999999</v>
      </c>
      <c r="T278" s="29">
        <v>68</v>
      </c>
      <c r="U278" s="27">
        <v>88</v>
      </c>
      <c r="V278" s="27">
        <v>119</v>
      </c>
      <c r="W278" s="27">
        <v>100</v>
      </c>
      <c r="X278" s="27">
        <v>66</v>
      </c>
      <c r="Y278" s="27"/>
      <c r="AA278" s="35">
        <v>0</v>
      </c>
      <c r="AB278" s="35">
        <v>0</v>
      </c>
      <c r="AC278" s="35">
        <v>0</v>
      </c>
      <c r="AD278" s="35">
        <v>0</v>
      </c>
      <c r="AE278" s="36">
        <v>4</v>
      </c>
      <c r="AF278" s="64">
        <v>322.051266</v>
      </c>
      <c r="AG278" s="38">
        <v>100</v>
      </c>
      <c r="AH278" s="32">
        <v>356</v>
      </c>
      <c r="AI278" s="38"/>
      <c r="AJ278" s="38"/>
      <c r="AK278" s="38"/>
      <c r="AL278" s="30"/>
    </row>
    <row r="279" spans="1:38" ht="15">
      <c r="A279" s="58">
        <v>18</v>
      </c>
      <c r="B279" s="58" t="s">
        <v>223</v>
      </c>
      <c r="C279" s="1" t="s">
        <v>364</v>
      </c>
      <c r="D279" s="29" t="s">
        <v>90</v>
      </c>
      <c r="E279" s="29"/>
      <c r="F279" s="27">
        <v>87</v>
      </c>
      <c r="G279" s="27">
        <v>82</v>
      </c>
      <c r="H279" s="27"/>
      <c r="I279" s="27">
        <v>88</v>
      </c>
      <c r="J279" s="27">
        <v>114</v>
      </c>
      <c r="K279" s="32">
        <f t="shared" si="37"/>
        <v>371</v>
      </c>
      <c r="L279" s="32" t="s">
        <v>1287</v>
      </c>
      <c r="M279" s="32"/>
      <c r="N279" s="39">
        <f t="shared" si="38"/>
        <v>370.97269999999997</v>
      </c>
      <c r="O279" s="32">
        <f t="shared" si="39"/>
        <v>4</v>
      </c>
      <c r="P279" s="32">
        <f t="shared" ca="1" si="40"/>
        <v>0</v>
      </c>
      <c r="Q279" s="33" t="s">
        <v>130</v>
      </c>
      <c r="R279" s="34">
        <f t="shared" si="41"/>
        <v>0</v>
      </c>
      <c r="S279" s="34">
        <f t="shared" si="42"/>
        <v>370.9826362</v>
      </c>
      <c r="T279" s="29"/>
      <c r="U279" s="27">
        <v>87</v>
      </c>
      <c r="V279" s="27">
        <v>114</v>
      </c>
      <c r="W279" s="27">
        <v>88</v>
      </c>
      <c r="X279" s="27">
        <v>82</v>
      </c>
      <c r="Y279" s="27"/>
      <c r="AA279" s="35">
        <v>0</v>
      </c>
      <c r="AB279" s="35">
        <v>0</v>
      </c>
      <c r="AC279" s="35">
        <v>0</v>
      </c>
      <c r="AD279" s="35">
        <v>0</v>
      </c>
      <c r="AE279" s="36">
        <v>3</v>
      </c>
      <c r="AF279" s="64">
        <v>256.98256199999997</v>
      </c>
      <c r="AG279" s="38">
        <v>88</v>
      </c>
      <c r="AH279" s="32">
        <v>0</v>
      </c>
      <c r="AI279" s="38"/>
      <c r="AJ279" s="38"/>
      <c r="AK279" s="38"/>
      <c r="AL279" s="30"/>
    </row>
    <row r="280" spans="1:38" ht="15">
      <c r="A280" s="58">
        <v>19</v>
      </c>
      <c r="B280" s="58">
        <v>18</v>
      </c>
      <c r="C280" s="1" t="s">
        <v>898</v>
      </c>
      <c r="D280" s="29" t="s">
        <v>36</v>
      </c>
      <c r="E280" s="29"/>
      <c r="F280" s="27">
        <v>133</v>
      </c>
      <c r="G280" s="27"/>
      <c r="H280" s="27">
        <v>112</v>
      </c>
      <c r="I280" s="27">
        <v>125</v>
      </c>
      <c r="J280" s="27"/>
      <c r="K280" s="32">
        <f t="shared" si="37"/>
        <v>370</v>
      </c>
      <c r="L280" s="32" t="s">
        <v>1286</v>
      </c>
      <c r="M280" s="32"/>
      <c r="N280" s="39">
        <f t="shared" si="38"/>
        <v>369.9726</v>
      </c>
      <c r="O280" s="32">
        <f t="shared" si="39"/>
        <v>3</v>
      </c>
      <c r="P280" s="32">
        <f t="shared" ca="1" si="40"/>
        <v>0</v>
      </c>
      <c r="Q280" s="33" t="s">
        <v>130</v>
      </c>
      <c r="R280" s="34">
        <f t="shared" si="41"/>
        <v>0</v>
      </c>
      <c r="S280" s="34">
        <f t="shared" si="42"/>
        <v>369.98726200000004</v>
      </c>
      <c r="T280" s="29"/>
      <c r="U280" s="27">
        <v>133</v>
      </c>
      <c r="V280" s="27">
        <v>125</v>
      </c>
      <c r="W280" s="27">
        <v>112</v>
      </c>
      <c r="X280" s="27"/>
      <c r="Y280" s="27"/>
      <c r="AA280" s="35">
        <v>0</v>
      </c>
      <c r="AB280" s="35">
        <v>0</v>
      </c>
      <c r="AC280" s="35">
        <v>0</v>
      </c>
      <c r="AD280" s="35">
        <v>0</v>
      </c>
      <c r="AE280" s="36">
        <v>3</v>
      </c>
      <c r="AF280" s="64">
        <v>369.98846200000003</v>
      </c>
      <c r="AG280" s="38">
        <v>133</v>
      </c>
      <c r="AH280" s="32">
        <v>503</v>
      </c>
      <c r="AI280" s="38"/>
      <c r="AJ280" s="38"/>
      <c r="AK280" s="38"/>
      <c r="AL280" s="30"/>
    </row>
    <row r="281" spans="1:38" ht="15">
      <c r="A281" s="58">
        <v>20</v>
      </c>
      <c r="B281" s="58">
        <v>19</v>
      </c>
      <c r="C281" s="1" t="s">
        <v>899</v>
      </c>
      <c r="D281" s="29" t="s">
        <v>146</v>
      </c>
      <c r="E281" s="29"/>
      <c r="F281" s="27">
        <v>99</v>
      </c>
      <c r="G281" s="27">
        <v>103</v>
      </c>
      <c r="H281" s="27">
        <v>67</v>
      </c>
      <c r="I281" s="27">
        <v>100</v>
      </c>
      <c r="J281" s="27"/>
      <c r="K281" s="32">
        <f t="shared" si="37"/>
        <v>369</v>
      </c>
      <c r="L281" s="32" t="s">
        <v>1286</v>
      </c>
      <c r="M281" s="32"/>
      <c r="N281" s="39">
        <f t="shared" si="38"/>
        <v>368.97250000000003</v>
      </c>
      <c r="O281" s="32">
        <f t="shared" si="39"/>
        <v>4</v>
      </c>
      <c r="P281" s="32">
        <f t="shared" ca="1" si="40"/>
        <v>0</v>
      </c>
      <c r="Q281" s="33" t="s">
        <v>130</v>
      </c>
      <c r="R281" s="34">
        <f t="shared" si="41"/>
        <v>0</v>
      </c>
      <c r="S281" s="34">
        <f t="shared" si="42"/>
        <v>368.9835367</v>
      </c>
      <c r="T281" s="29"/>
      <c r="U281" s="27">
        <v>99</v>
      </c>
      <c r="V281" s="27">
        <v>103</v>
      </c>
      <c r="W281" s="27">
        <v>100</v>
      </c>
      <c r="X281" s="27">
        <v>67</v>
      </c>
      <c r="Y281" s="27"/>
      <c r="AA281" s="35">
        <v>0</v>
      </c>
      <c r="AB281" s="35">
        <v>0</v>
      </c>
      <c r="AC281" s="35">
        <v>0</v>
      </c>
      <c r="AD281" s="35">
        <v>0</v>
      </c>
      <c r="AE281" s="36">
        <v>4</v>
      </c>
      <c r="AF281" s="64">
        <v>368.98473669999998</v>
      </c>
      <c r="AG281" s="38">
        <v>103</v>
      </c>
      <c r="AH281" s="32">
        <v>405</v>
      </c>
      <c r="AI281" s="38"/>
      <c r="AJ281" s="38"/>
      <c r="AK281" s="38"/>
      <c r="AL281" s="30"/>
    </row>
    <row r="282" spans="1:38" ht="15">
      <c r="A282" s="58">
        <v>21</v>
      </c>
      <c r="B282" s="58">
        <v>20</v>
      </c>
      <c r="C282" s="1" t="s">
        <v>369</v>
      </c>
      <c r="D282" s="29" t="s">
        <v>81</v>
      </c>
      <c r="E282" s="29">
        <v>54</v>
      </c>
      <c r="F282" s="27">
        <v>86</v>
      </c>
      <c r="G282" s="27">
        <v>87</v>
      </c>
      <c r="H282" s="27">
        <v>48</v>
      </c>
      <c r="I282" s="27"/>
      <c r="J282" s="27">
        <v>111</v>
      </c>
      <c r="K282" s="32">
        <f t="shared" si="37"/>
        <v>338</v>
      </c>
      <c r="L282" s="32" t="s">
        <v>1286</v>
      </c>
      <c r="M282" s="32"/>
      <c r="N282" s="39">
        <f t="shared" si="38"/>
        <v>337.97239999999999</v>
      </c>
      <c r="O282" s="32">
        <f t="shared" si="39"/>
        <v>5</v>
      </c>
      <c r="P282" s="32">
        <f t="shared" ca="1" si="40"/>
        <v>0</v>
      </c>
      <c r="Q282" s="33" t="s">
        <v>130</v>
      </c>
      <c r="R282" s="55">
        <f t="shared" si="41"/>
        <v>0</v>
      </c>
      <c r="S282" s="34">
        <f t="shared" si="42"/>
        <v>338.03620179999996</v>
      </c>
      <c r="T282" s="29">
        <v>54</v>
      </c>
      <c r="U282" s="27">
        <v>86</v>
      </c>
      <c r="V282" s="27">
        <v>111</v>
      </c>
      <c r="W282" s="27">
        <v>87</v>
      </c>
      <c r="X282" s="27">
        <v>48</v>
      </c>
      <c r="Y282" s="27"/>
      <c r="AA282" s="35">
        <v>0</v>
      </c>
      <c r="AB282" s="35">
        <v>0</v>
      </c>
      <c r="AC282" s="35">
        <v>0</v>
      </c>
      <c r="AD282" s="35">
        <v>0</v>
      </c>
      <c r="AE282" s="36">
        <v>4</v>
      </c>
      <c r="AF282" s="64">
        <v>275.03661799999998</v>
      </c>
      <c r="AG282" s="38">
        <v>87</v>
      </c>
      <c r="AH282" s="32">
        <v>314</v>
      </c>
      <c r="AI282" s="38"/>
      <c r="AJ282" s="38"/>
      <c r="AK282" s="38"/>
      <c r="AL282" s="30"/>
    </row>
    <row r="283" spans="1:38" ht="15">
      <c r="A283" s="58">
        <v>22</v>
      </c>
      <c r="B283" s="58">
        <v>21</v>
      </c>
      <c r="C283" s="1" t="s">
        <v>900</v>
      </c>
      <c r="D283" s="29" t="s">
        <v>40</v>
      </c>
      <c r="E283" s="29"/>
      <c r="F283" s="27"/>
      <c r="G283" s="27">
        <v>159</v>
      </c>
      <c r="H283" s="27">
        <v>118</v>
      </c>
      <c r="I283" s="27"/>
      <c r="J283" s="27"/>
      <c r="K283" s="32">
        <f t="shared" si="37"/>
        <v>277</v>
      </c>
      <c r="L283" s="32" t="s">
        <v>1286</v>
      </c>
      <c r="M283" s="32"/>
      <c r="N283" s="39">
        <f t="shared" si="38"/>
        <v>276.97230000000002</v>
      </c>
      <c r="O283" s="32">
        <f t="shared" si="39"/>
        <v>2</v>
      </c>
      <c r="P283" s="32">
        <f t="shared" ca="1" si="40"/>
        <v>0</v>
      </c>
      <c r="Q283" s="33" t="s">
        <v>130</v>
      </c>
      <c r="R283" s="34">
        <f t="shared" si="41"/>
        <v>0</v>
      </c>
      <c r="S283" s="34">
        <f t="shared" si="42"/>
        <v>276.97400800000003</v>
      </c>
      <c r="T283" s="29"/>
      <c r="U283" s="27"/>
      <c r="V283" s="27">
        <v>159</v>
      </c>
      <c r="W283" s="27">
        <v>118</v>
      </c>
      <c r="X283" s="27"/>
      <c r="Y283" s="27"/>
      <c r="AA283" s="35">
        <v>0</v>
      </c>
      <c r="AB283" s="35">
        <v>0</v>
      </c>
      <c r="AC283" s="35">
        <v>0</v>
      </c>
      <c r="AD283" s="35">
        <v>0</v>
      </c>
      <c r="AE283" s="36">
        <v>2</v>
      </c>
      <c r="AF283" s="64">
        <v>276.97490800000003</v>
      </c>
      <c r="AG283" s="38">
        <v>159</v>
      </c>
      <c r="AH283" s="32">
        <v>436</v>
      </c>
      <c r="AI283" s="38"/>
      <c r="AJ283" s="38"/>
      <c r="AK283" s="38"/>
      <c r="AL283" s="30"/>
    </row>
    <row r="284" spans="1:38" ht="15">
      <c r="A284" s="58">
        <v>23</v>
      </c>
      <c r="B284" s="58">
        <v>22</v>
      </c>
      <c r="C284" s="1" t="s">
        <v>901</v>
      </c>
      <c r="D284" s="29" t="s">
        <v>217</v>
      </c>
      <c r="E284" s="29">
        <v>52</v>
      </c>
      <c r="F284" s="27"/>
      <c r="G284" s="27">
        <v>83</v>
      </c>
      <c r="H284" s="27"/>
      <c r="I284" s="27"/>
      <c r="J284" s="27"/>
      <c r="K284" s="32">
        <f t="shared" si="37"/>
        <v>135</v>
      </c>
      <c r="L284" s="32" t="s">
        <v>1286</v>
      </c>
      <c r="M284" s="32"/>
      <c r="N284" s="39">
        <f t="shared" si="38"/>
        <v>134.97219999999999</v>
      </c>
      <c r="O284" s="32">
        <f t="shared" si="39"/>
        <v>2</v>
      </c>
      <c r="P284" s="32">
        <f t="shared" ca="1" si="40"/>
        <v>0</v>
      </c>
      <c r="Q284" s="33" t="s">
        <v>130</v>
      </c>
      <c r="R284" s="55">
        <f t="shared" si="41"/>
        <v>0</v>
      </c>
      <c r="S284" s="34">
        <f t="shared" si="42"/>
        <v>135.02502999999999</v>
      </c>
      <c r="T284" s="29">
        <v>52</v>
      </c>
      <c r="U284" s="27"/>
      <c r="V284" s="27">
        <v>83</v>
      </c>
      <c r="W284" s="27"/>
      <c r="X284" s="27"/>
      <c r="Y284" s="27"/>
      <c r="AA284" s="35">
        <v>0</v>
      </c>
      <c r="AB284" s="35">
        <v>0</v>
      </c>
      <c r="AC284" s="35">
        <v>0</v>
      </c>
      <c r="AD284" s="35">
        <v>0</v>
      </c>
      <c r="AE284" s="36">
        <v>2</v>
      </c>
      <c r="AF284" s="64">
        <v>135.02563000000001</v>
      </c>
      <c r="AG284" s="38">
        <v>83</v>
      </c>
      <c r="AH284" s="32">
        <v>218</v>
      </c>
      <c r="AI284" s="38"/>
      <c r="AJ284" s="38"/>
      <c r="AK284" s="38"/>
      <c r="AL284" s="30"/>
    </row>
    <row r="285" spans="1:38" ht="15">
      <c r="A285" s="58">
        <v>24</v>
      </c>
      <c r="B285" s="58">
        <v>23</v>
      </c>
      <c r="C285" s="1" t="s">
        <v>902</v>
      </c>
      <c r="D285" s="29" t="s">
        <v>146</v>
      </c>
      <c r="E285" s="29"/>
      <c r="F285" s="27"/>
      <c r="G285" s="27"/>
      <c r="H285" s="27"/>
      <c r="I285" s="27">
        <v>132</v>
      </c>
      <c r="J285" s="27"/>
      <c r="K285" s="32">
        <f t="shared" si="37"/>
        <v>132</v>
      </c>
      <c r="L285" s="32" t="s">
        <v>1286</v>
      </c>
      <c r="M285" s="32"/>
      <c r="N285" s="39">
        <f t="shared" si="38"/>
        <v>131.97210000000001</v>
      </c>
      <c r="O285" s="32">
        <f t="shared" si="39"/>
        <v>1</v>
      </c>
      <c r="P285" s="32">
        <f t="shared" ca="1" si="40"/>
        <v>0</v>
      </c>
      <c r="Q285" s="33" t="s">
        <v>130</v>
      </c>
      <c r="R285" s="34">
        <f t="shared" si="41"/>
        <v>0</v>
      </c>
      <c r="S285" s="34">
        <f t="shared" si="42"/>
        <v>131.97342</v>
      </c>
      <c r="T285" s="29"/>
      <c r="U285" s="27"/>
      <c r="V285" s="27">
        <v>132</v>
      </c>
      <c r="W285" s="27"/>
      <c r="X285" s="27"/>
      <c r="Y285" s="27"/>
      <c r="AA285" s="35">
        <v>0</v>
      </c>
      <c r="AB285" s="35">
        <v>0</v>
      </c>
      <c r="AC285" s="35">
        <v>0</v>
      </c>
      <c r="AD285" s="35">
        <v>0</v>
      </c>
      <c r="AE285" s="36">
        <v>1</v>
      </c>
      <c r="AF285" s="64">
        <v>131.97402</v>
      </c>
      <c r="AG285" s="38">
        <v>132</v>
      </c>
      <c r="AH285" s="32">
        <v>264</v>
      </c>
      <c r="AI285" s="38"/>
      <c r="AJ285" s="38"/>
      <c r="AK285" s="38"/>
      <c r="AL285" s="30"/>
    </row>
    <row r="286" spans="1:38" ht="15">
      <c r="A286" s="58">
        <v>25</v>
      </c>
      <c r="B286" s="58">
        <v>24</v>
      </c>
      <c r="C286" s="1" t="s">
        <v>903</v>
      </c>
      <c r="D286" s="29" t="s">
        <v>19</v>
      </c>
      <c r="E286" s="29">
        <v>117</v>
      </c>
      <c r="F286" s="27"/>
      <c r="G286" s="27"/>
      <c r="H286" s="27"/>
      <c r="I286" s="27"/>
      <c r="J286" s="27"/>
      <c r="K286" s="32">
        <f t="shared" si="37"/>
        <v>117</v>
      </c>
      <c r="L286" s="32" t="s">
        <v>1286</v>
      </c>
      <c r="M286" s="32"/>
      <c r="N286" s="39">
        <f t="shared" si="38"/>
        <v>116.97199999999999</v>
      </c>
      <c r="O286" s="32">
        <f t="shared" si="39"/>
        <v>1</v>
      </c>
      <c r="P286" s="32">
        <f t="shared" ca="1" si="40"/>
        <v>0</v>
      </c>
      <c r="Q286" s="33" t="s">
        <v>130</v>
      </c>
      <c r="R286" s="55">
        <f t="shared" si="41"/>
        <v>0</v>
      </c>
      <c r="S286" s="34">
        <f t="shared" si="42"/>
        <v>117.089</v>
      </c>
      <c r="T286" s="29">
        <v>117</v>
      </c>
      <c r="U286" s="27"/>
      <c r="V286" s="27"/>
      <c r="W286" s="27"/>
      <c r="X286" s="27"/>
      <c r="Y286" s="27"/>
      <c r="AA286" s="35">
        <v>0</v>
      </c>
      <c r="AB286" s="35">
        <v>0</v>
      </c>
      <c r="AC286" s="35">
        <v>0</v>
      </c>
      <c r="AD286" s="35">
        <v>0</v>
      </c>
      <c r="AE286" s="36">
        <v>1</v>
      </c>
      <c r="AF286" s="64">
        <v>117.0896</v>
      </c>
      <c r="AG286" s="38">
        <v>117</v>
      </c>
      <c r="AH286" s="32">
        <v>234</v>
      </c>
      <c r="AI286" s="38"/>
      <c r="AJ286" s="38"/>
      <c r="AK286" s="38"/>
      <c r="AL286" s="30"/>
    </row>
    <row r="287" spans="1:38" ht="15">
      <c r="A287" s="58">
        <v>26</v>
      </c>
      <c r="B287" s="58">
        <v>25</v>
      </c>
      <c r="C287" s="1" t="s">
        <v>904</v>
      </c>
      <c r="D287" s="29" t="s">
        <v>36</v>
      </c>
      <c r="E287" s="29"/>
      <c r="F287" s="27"/>
      <c r="G287" s="27">
        <v>91</v>
      </c>
      <c r="H287" s="27"/>
      <c r="I287" s="27"/>
      <c r="J287" s="27"/>
      <c r="K287" s="32">
        <f t="shared" si="37"/>
        <v>91</v>
      </c>
      <c r="L287" s="32" t="s">
        <v>1286</v>
      </c>
      <c r="M287" s="32"/>
      <c r="N287" s="39">
        <f t="shared" si="38"/>
        <v>90.971900000000005</v>
      </c>
      <c r="O287" s="32">
        <f t="shared" si="39"/>
        <v>1</v>
      </c>
      <c r="P287" s="32">
        <f t="shared" ca="1" si="40"/>
        <v>0</v>
      </c>
      <c r="Q287" s="33" t="s">
        <v>130</v>
      </c>
      <c r="R287" s="34">
        <f t="shared" si="41"/>
        <v>0</v>
      </c>
      <c r="S287" s="34">
        <f t="shared" si="42"/>
        <v>90.97281000000001</v>
      </c>
      <c r="T287" s="29"/>
      <c r="U287" s="27"/>
      <c r="V287" s="27">
        <v>91</v>
      </c>
      <c r="W287" s="27"/>
      <c r="X287" s="27"/>
      <c r="Y287" s="27"/>
      <c r="AA287" s="35">
        <v>0</v>
      </c>
      <c r="AB287" s="35">
        <v>0</v>
      </c>
      <c r="AC287" s="35">
        <v>0</v>
      </c>
      <c r="AD287" s="35">
        <v>0</v>
      </c>
      <c r="AE287" s="36">
        <v>1</v>
      </c>
      <c r="AF287" s="64">
        <v>90.973410000000001</v>
      </c>
      <c r="AG287" s="38">
        <v>91</v>
      </c>
      <c r="AH287" s="32">
        <v>182</v>
      </c>
      <c r="AI287" s="38"/>
      <c r="AJ287" s="38"/>
      <c r="AK287" s="38"/>
      <c r="AL287" s="30"/>
    </row>
    <row r="288" spans="1:38" ht="15">
      <c r="A288" s="58">
        <v>27</v>
      </c>
      <c r="B288" s="58">
        <v>26</v>
      </c>
      <c r="C288" s="1" t="s">
        <v>905</v>
      </c>
      <c r="D288" s="29" t="s">
        <v>275</v>
      </c>
      <c r="E288" s="29">
        <v>34</v>
      </c>
      <c r="F288" s="27"/>
      <c r="G288" s="27"/>
      <c r="H288" s="27">
        <v>44</v>
      </c>
      <c r="I288" s="27"/>
      <c r="J288" s="27"/>
      <c r="K288" s="32">
        <f t="shared" si="37"/>
        <v>78</v>
      </c>
      <c r="L288" s="32" t="s">
        <v>1286</v>
      </c>
      <c r="M288" s="32"/>
      <c r="N288" s="39">
        <f t="shared" si="38"/>
        <v>77.971800000000002</v>
      </c>
      <c r="O288" s="32">
        <f t="shared" si="39"/>
        <v>2</v>
      </c>
      <c r="P288" s="32">
        <f t="shared" ca="1" si="40"/>
        <v>0</v>
      </c>
      <c r="Q288" s="33" t="s">
        <v>130</v>
      </c>
      <c r="R288" s="55">
        <f t="shared" si="41"/>
        <v>0</v>
      </c>
      <c r="S288" s="34">
        <f t="shared" si="42"/>
        <v>78.006240000000005</v>
      </c>
      <c r="T288" s="29">
        <v>34</v>
      </c>
      <c r="U288" s="27"/>
      <c r="V288" s="27">
        <v>44</v>
      </c>
      <c r="W288" s="27"/>
      <c r="X288" s="27"/>
      <c r="Y288" s="27"/>
      <c r="AA288" s="35">
        <v>0</v>
      </c>
      <c r="AB288" s="35">
        <v>0</v>
      </c>
      <c r="AC288" s="35">
        <v>0</v>
      </c>
      <c r="AD288" s="35">
        <v>0</v>
      </c>
      <c r="AE288" s="36">
        <v>2</v>
      </c>
      <c r="AF288" s="64">
        <v>78.006839999999997</v>
      </c>
      <c r="AG288" s="38">
        <v>44</v>
      </c>
      <c r="AH288" s="32">
        <v>122</v>
      </c>
      <c r="AI288" s="38"/>
      <c r="AJ288" s="38"/>
      <c r="AK288" s="38"/>
      <c r="AL288" s="30"/>
    </row>
    <row r="289" spans="1:38" ht="15">
      <c r="A289" s="58">
        <v>28</v>
      </c>
      <c r="B289" s="58">
        <v>27</v>
      </c>
      <c r="C289" s="1" t="s">
        <v>906</v>
      </c>
      <c r="D289" s="29" t="s">
        <v>275</v>
      </c>
      <c r="E289" s="29">
        <v>76</v>
      </c>
      <c r="F289" s="27"/>
      <c r="G289" s="27"/>
      <c r="H289" s="27"/>
      <c r="I289" s="27"/>
      <c r="J289" s="27"/>
      <c r="K289" s="32">
        <f t="shared" si="37"/>
        <v>76</v>
      </c>
      <c r="L289" s="32" t="s">
        <v>1286</v>
      </c>
      <c r="M289" s="32"/>
      <c r="N289" s="39">
        <f t="shared" si="38"/>
        <v>75.971699999999998</v>
      </c>
      <c r="O289" s="32">
        <f t="shared" si="39"/>
        <v>1</v>
      </c>
      <c r="P289" s="32">
        <f t="shared" ca="1" si="40"/>
        <v>0</v>
      </c>
      <c r="Q289" s="33" t="s">
        <v>130</v>
      </c>
      <c r="R289" s="55">
        <f t="shared" si="41"/>
        <v>0</v>
      </c>
      <c r="S289" s="34">
        <f t="shared" si="42"/>
        <v>76.047699999999992</v>
      </c>
      <c r="T289" s="29">
        <v>76</v>
      </c>
      <c r="U289" s="27"/>
      <c r="V289" s="27"/>
      <c r="W289" s="27"/>
      <c r="X289" s="27"/>
      <c r="Y289" s="27"/>
      <c r="AA289" s="35">
        <v>0</v>
      </c>
      <c r="AB289" s="35">
        <v>0</v>
      </c>
      <c r="AC289" s="35">
        <v>0</v>
      </c>
      <c r="AD289" s="35">
        <v>0</v>
      </c>
      <c r="AE289" s="36">
        <v>1</v>
      </c>
      <c r="AF289" s="64">
        <v>76.048299999999998</v>
      </c>
      <c r="AG289" s="38">
        <v>76</v>
      </c>
      <c r="AH289" s="32">
        <v>152</v>
      </c>
      <c r="AI289" s="38"/>
      <c r="AJ289" s="38"/>
      <c r="AK289" s="38"/>
      <c r="AL289" s="30"/>
    </row>
    <row r="290" spans="1:38" ht="15">
      <c r="A290" s="58">
        <v>29</v>
      </c>
      <c r="B290" s="58">
        <v>28</v>
      </c>
      <c r="C290" s="1" t="s">
        <v>907</v>
      </c>
      <c r="D290" s="29" t="s">
        <v>33</v>
      </c>
      <c r="E290" s="29"/>
      <c r="F290" s="27">
        <v>74</v>
      </c>
      <c r="G290" s="27"/>
      <c r="H290" s="27"/>
      <c r="I290" s="27"/>
      <c r="J290" s="27"/>
      <c r="K290" s="32">
        <f t="shared" si="37"/>
        <v>74</v>
      </c>
      <c r="L290" s="32" t="s">
        <v>1286</v>
      </c>
      <c r="M290" s="32"/>
      <c r="N290" s="39">
        <f t="shared" si="38"/>
        <v>73.971599999999995</v>
      </c>
      <c r="O290" s="32">
        <f t="shared" si="39"/>
        <v>1</v>
      </c>
      <c r="P290" s="32">
        <f t="shared" ca="1" si="40"/>
        <v>0</v>
      </c>
      <c r="Q290" s="33" t="s">
        <v>130</v>
      </c>
      <c r="R290" s="34">
        <f t="shared" si="41"/>
        <v>0</v>
      </c>
      <c r="S290" s="34">
        <f t="shared" si="42"/>
        <v>73.978999999999999</v>
      </c>
      <c r="T290" s="29"/>
      <c r="U290" s="27">
        <v>74</v>
      </c>
      <c r="V290" s="27"/>
      <c r="W290" s="27"/>
      <c r="X290" s="27"/>
      <c r="Y290" s="27"/>
      <c r="AA290" s="35">
        <v>0</v>
      </c>
      <c r="AB290" s="35">
        <v>0</v>
      </c>
      <c r="AC290" s="35">
        <v>0</v>
      </c>
      <c r="AD290" s="35">
        <v>0</v>
      </c>
      <c r="AE290" s="36">
        <v>1</v>
      </c>
      <c r="AF290" s="64">
        <v>73.979600000000005</v>
      </c>
      <c r="AG290" s="38">
        <v>74</v>
      </c>
      <c r="AH290" s="32">
        <v>148</v>
      </c>
      <c r="AI290" s="38"/>
      <c r="AJ290" s="38"/>
      <c r="AK290" s="38"/>
      <c r="AL290" s="30"/>
    </row>
    <row r="291" spans="1:38" ht="15">
      <c r="A291" s="58">
        <v>30</v>
      </c>
      <c r="B291" s="58">
        <v>29</v>
      </c>
      <c r="C291" s="1" t="s">
        <v>908</v>
      </c>
      <c r="D291" s="29" t="s">
        <v>275</v>
      </c>
      <c r="E291" s="29"/>
      <c r="F291" s="27"/>
      <c r="G291" s="27"/>
      <c r="H291" s="27">
        <v>54</v>
      </c>
      <c r="I291" s="27"/>
      <c r="J291" s="27"/>
      <c r="K291" s="32">
        <f t="shared" si="37"/>
        <v>54</v>
      </c>
      <c r="L291" s="32" t="s">
        <v>1286</v>
      </c>
      <c r="M291" s="32"/>
      <c r="N291" s="39">
        <f t="shared" si="38"/>
        <v>53.971499999999999</v>
      </c>
      <c r="O291" s="32">
        <f t="shared" si="39"/>
        <v>1</v>
      </c>
      <c r="P291" s="32">
        <f t="shared" ca="1" si="40"/>
        <v>0</v>
      </c>
      <c r="Q291" s="33" t="s">
        <v>130</v>
      </c>
      <c r="R291" s="34">
        <f t="shared" si="41"/>
        <v>0</v>
      </c>
      <c r="S291" s="34">
        <f t="shared" si="42"/>
        <v>53.97204</v>
      </c>
      <c r="T291" s="29"/>
      <c r="U291" s="27"/>
      <c r="V291" s="27">
        <v>54</v>
      </c>
      <c r="W291" s="27"/>
      <c r="X291" s="27"/>
      <c r="Y291" s="27"/>
      <c r="AA291" s="35">
        <v>0</v>
      </c>
      <c r="AB291" s="35">
        <v>0</v>
      </c>
      <c r="AC291" s="35">
        <v>0</v>
      </c>
      <c r="AD291" s="35">
        <v>0</v>
      </c>
      <c r="AE291" s="36">
        <v>1</v>
      </c>
      <c r="AF291" s="64">
        <v>53.972639999999998</v>
      </c>
      <c r="AG291" s="38">
        <v>54</v>
      </c>
      <c r="AH291" s="32">
        <v>108</v>
      </c>
      <c r="AI291" s="38"/>
      <c r="AJ291" s="38"/>
      <c r="AK291" s="38"/>
      <c r="AL291" s="30"/>
    </row>
    <row r="292" spans="1:38" ht="15">
      <c r="A292" s="58">
        <v>31</v>
      </c>
      <c r="B292" s="58">
        <v>30</v>
      </c>
      <c r="C292" s="1" t="s">
        <v>909</v>
      </c>
      <c r="D292" s="29" t="s">
        <v>275</v>
      </c>
      <c r="E292" s="29"/>
      <c r="F292" s="27"/>
      <c r="G292" s="27"/>
      <c r="H292" s="27">
        <v>53</v>
      </c>
      <c r="I292" s="27"/>
      <c r="J292" s="27"/>
      <c r="K292" s="32">
        <f t="shared" si="37"/>
        <v>53</v>
      </c>
      <c r="L292" s="32" t="s">
        <v>1286</v>
      </c>
      <c r="M292" s="32"/>
      <c r="N292" s="39">
        <f t="shared" si="38"/>
        <v>52.971400000000003</v>
      </c>
      <c r="O292" s="32">
        <f t="shared" si="39"/>
        <v>1</v>
      </c>
      <c r="P292" s="32">
        <f t="shared" ca="1" si="40"/>
        <v>0</v>
      </c>
      <c r="Q292" s="33" t="s">
        <v>130</v>
      </c>
      <c r="R292" s="34">
        <f t="shared" si="41"/>
        <v>0</v>
      </c>
      <c r="S292" s="34">
        <f t="shared" si="42"/>
        <v>52.97193</v>
      </c>
      <c r="T292" s="29"/>
      <c r="U292" s="27"/>
      <c r="V292" s="27">
        <v>53</v>
      </c>
      <c r="W292" s="27"/>
      <c r="X292" s="27"/>
      <c r="Y292" s="27"/>
      <c r="AA292" s="35">
        <v>0</v>
      </c>
      <c r="AB292" s="35">
        <v>0</v>
      </c>
      <c r="AC292" s="35">
        <v>0</v>
      </c>
      <c r="AD292" s="35">
        <v>0</v>
      </c>
      <c r="AE292" s="36">
        <v>1</v>
      </c>
      <c r="AF292" s="64">
        <v>52.972529999999999</v>
      </c>
      <c r="AG292" s="38">
        <v>53</v>
      </c>
      <c r="AH292" s="32">
        <v>106</v>
      </c>
      <c r="AI292" s="38"/>
      <c r="AJ292" s="38"/>
      <c r="AK292" s="38"/>
      <c r="AL292" s="30"/>
    </row>
    <row r="293" spans="1:38" ht="15">
      <c r="A293" s="58">
        <v>32</v>
      </c>
      <c r="B293" s="58">
        <v>31</v>
      </c>
      <c r="C293" s="1" t="s">
        <v>910</v>
      </c>
      <c r="D293" s="29" t="s">
        <v>77</v>
      </c>
      <c r="E293" s="29">
        <v>30</v>
      </c>
      <c r="F293" s="27"/>
      <c r="G293" s="27"/>
      <c r="H293" s="27"/>
      <c r="I293" s="27"/>
      <c r="J293" s="27"/>
      <c r="K293" s="32">
        <f t="shared" si="37"/>
        <v>30</v>
      </c>
      <c r="L293" s="32" t="s">
        <v>1286</v>
      </c>
      <c r="M293" s="32"/>
      <c r="N293" s="39">
        <f t="shared" si="38"/>
        <v>29.971299999999999</v>
      </c>
      <c r="O293" s="32">
        <f t="shared" si="39"/>
        <v>1</v>
      </c>
      <c r="P293" s="32">
        <f t="shared" ca="1" si="40"/>
        <v>0</v>
      </c>
      <c r="Q293" s="33" t="s">
        <v>130</v>
      </c>
      <c r="R293" s="55">
        <f t="shared" si="41"/>
        <v>0</v>
      </c>
      <c r="S293" s="34">
        <f t="shared" si="42"/>
        <v>30.001300000000001</v>
      </c>
      <c r="T293" s="29">
        <v>30</v>
      </c>
      <c r="U293" s="27"/>
      <c r="V293" s="27"/>
      <c r="W293" s="27"/>
      <c r="X293" s="27"/>
      <c r="Y293" s="27"/>
      <c r="AA293" s="35">
        <v>0</v>
      </c>
      <c r="AB293" s="35">
        <v>0</v>
      </c>
      <c r="AC293" s="35">
        <v>0</v>
      </c>
      <c r="AD293" s="35">
        <v>0</v>
      </c>
      <c r="AE293" s="36">
        <v>1</v>
      </c>
      <c r="AF293" s="64">
        <v>30.001900000000003</v>
      </c>
      <c r="AG293" s="38">
        <v>30</v>
      </c>
      <c r="AH293" s="32">
        <v>60</v>
      </c>
      <c r="AI293" s="38"/>
      <c r="AJ293" s="38"/>
      <c r="AK293" s="38"/>
      <c r="AL293" s="30"/>
    </row>
    <row r="294" spans="1:38" ht="5.0999999999999996" customHeight="1">
      <c r="A294" s="27"/>
      <c r="B294" s="27"/>
      <c r="D294" s="50"/>
      <c r="E294" s="50"/>
      <c r="F294" s="50"/>
      <c r="G294" s="50"/>
      <c r="H294" s="50"/>
      <c r="I294" s="50"/>
      <c r="J294" s="50"/>
      <c r="K294" s="32"/>
      <c r="L294" s="27"/>
      <c r="M294" s="27"/>
      <c r="N294" s="39"/>
      <c r="O294" s="27"/>
      <c r="P294" s="27"/>
      <c r="R294" s="56"/>
      <c r="S294" s="34"/>
      <c r="T294" s="50"/>
      <c r="U294" s="50"/>
      <c r="V294" s="50"/>
      <c r="W294" s="50"/>
      <c r="X294" s="50"/>
      <c r="Y294" s="50"/>
      <c r="AE294" s="60"/>
      <c r="AF294" s="60"/>
      <c r="AH294" s="26"/>
      <c r="AI294" s="38"/>
      <c r="AJ294" s="38"/>
      <c r="AK294" s="38"/>
      <c r="AL294" s="30"/>
    </row>
    <row r="295" spans="1:38">
      <c r="D295" s="27"/>
      <c r="E295" s="27"/>
      <c r="F295" s="27"/>
      <c r="G295" s="27"/>
      <c r="H295" s="27"/>
      <c r="I295" s="27"/>
      <c r="J295" s="27"/>
      <c r="K295" s="32"/>
      <c r="L295" s="27"/>
      <c r="M295" s="27"/>
      <c r="N295" s="39"/>
      <c r="O295" s="27"/>
      <c r="P295" s="27"/>
      <c r="R295" s="59"/>
      <c r="S295" s="34"/>
      <c r="T295" s="27"/>
      <c r="U295" s="27"/>
      <c r="V295" s="27"/>
      <c r="W295" s="27"/>
      <c r="X295" s="27"/>
      <c r="Y295" s="27"/>
      <c r="AE295" s="60"/>
      <c r="AF295" s="60"/>
      <c r="AH295" s="26"/>
      <c r="AI295" s="38"/>
      <c r="AJ295" s="38"/>
      <c r="AK295" s="38"/>
      <c r="AL295" s="30"/>
    </row>
    <row r="296" spans="1:38" ht="15">
      <c r="A296" s="57"/>
      <c r="B296" s="57"/>
      <c r="C296" s="26" t="s">
        <v>266</v>
      </c>
      <c r="D296" s="27"/>
      <c r="E296" s="27"/>
      <c r="F296" s="27"/>
      <c r="G296" s="27"/>
      <c r="H296" s="27"/>
      <c r="I296" s="27"/>
      <c r="J296" s="27"/>
      <c r="K296" s="32"/>
      <c r="L296" s="27"/>
      <c r="M296" s="27"/>
      <c r="N296" s="39"/>
      <c r="O296" s="27"/>
      <c r="P296" s="27"/>
      <c r="Q296" s="50" t="str">
        <f>C296</f>
        <v>F65</v>
      </c>
      <c r="R296" s="56"/>
      <c r="S296" s="34"/>
      <c r="T296" s="27"/>
      <c r="U296" s="50"/>
      <c r="V296" s="50"/>
      <c r="W296" s="50"/>
      <c r="X296" s="50"/>
      <c r="Y296" s="50"/>
      <c r="AE296" s="60"/>
      <c r="AF296" s="60"/>
      <c r="AH296" s="26"/>
      <c r="AI296" s="38">
        <v>579</v>
      </c>
      <c r="AJ296" s="38">
        <v>499</v>
      </c>
      <c r="AK296" s="38">
        <v>422</v>
      </c>
      <c r="AL296" s="30"/>
    </row>
    <row r="297" spans="1:38" ht="15">
      <c r="A297" s="58">
        <v>1</v>
      </c>
      <c r="B297" s="58">
        <v>1</v>
      </c>
      <c r="C297" s="1" t="s">
        <v>911</v>
      </c>
      <c r="D297" s="29" t="s">
        <v>217</v>
      </c>
      <c r="E297" s="29"/>
      <c r="F297" s="27">
        <v>154</v>
      </c>
      <c r="G297" s="27">
        <v>140</v>
      </c>
      <c r="H297" s="27">
        <v>128</v>
      </c>
      <c r="I297" s="27">
        <v>157</v>
      </c>
      <c r="J297" s="27"/>
      <c r="K297" s="32">
        <f t="shared" ref="K297:K305" si="43">IFERROR(LARGE(E297:J297,1),0)+IF($D$5&gt;=2,IFERROR(LARGE(E297:J297,2),0),0)+IF($D$5&gt;=3,IFERROR(LARGE(E297:J297,3),0),0)+IF($D$5&gt;=4,IFERROR(LARGE(E297:J297,4),0),0)+IF($D$5&gt;=5,IFERROR(LARGE(E297:J297,5),0),0)+IF($D$5&gt;=6,IFERROR(LARGE(E297:J297,6),0),0)</f>
        <v>579</v>
      </c>
      <c r="L297" s="32" t="s">
        <v>1286</v>
      </c>
      <c r="M297" s="32" t="s">
        <v>912</v>
      </c>
      <c r="N297" s="39">
        <f t="shared" ref="N297:N305" si="44">K297-(ROW(K297)-ROW(K$6))/10000</f>
        <v>578.97090000000003</v>
      </c>
      <c r="O297" s="32">
        <f t="shared" ref="O297:O305" si="45">COUNT(E297:J297)</f>
        <v>4</v>
      </c>
      <c r="P297" s="32">
        <f t="shared" ref="P297:P305" ca="1" si="46">IF(AND(O297=1,OFFSET(D297,0,P$3)&gt;0),"Y",0)</f>
        <v>0</v>
      </c>
      <c r="Q297" s="33" t="s">
        <v>266</v>
      </c>
      <c r="R297" s="34">
        <f t="shared" ref="R297:R305" si="47">1-(Q297=Q296)</f>
        <v>0</v>
      </c>
      <c r="S297" s="34">
        <f t="shared" ref="S297:S305" si="48">N297+T297/1000+U297/10000+V297/100000+W297/1000000+X297/10000000+Y297/100000000</f>
        <v>578.98802280000007</v>
      </c>
      <c r="T297" s="29"/>
      <c r="U297" s="27">
        <v>154</v>
      </c>
      <c r="V297" s="27">
        <v>157</v>
      </c>
      <c r="W297" s="27">
        <v>140</v>
      </c>
      <c r="X297" s="27">
        <v>128</v>
      </c>
      <c r="Y297" s="27"/>
      <c r="AA297" s="35">
        <v>0</v>
      </c>
      <c r="AB297" s="35">
        <v>0</v>
      </c>
      <c r="AC297" s="35">
        <v>0</v>
      </c>
      <c r="AD297" s="35">
        <v>0</v>
      </c>
      <c r="AE297" s="36">
        <v>4</v>
      </c>
      <c r="AF297" s="64">
        <v>578.98862280000003</v>
      </c>
      <c r="AG297" s="38">
        <v>157</v>
      </c>
      <c r="AH297" s="32">
        <v>608</v>
      </c>
      <c r="AI297" s="38" t="s">
        <v>912</v>
      </c>
      <c r="AJ297" s="38"/>
      <c r="AK297" s="38"/>
      <c r="AL297" s="30"/>
    </row>
    <row r="298" spans="1:38" ht="15">
      <c r="A298" s="58">
        <v>2</v>
      </c>
      <c r="B298" s="58">
        <v>2</v>
      </c>
      <c r="C298" s="1" t="s">
        <v>265</v>
      </c>
      <c r="D298" s="29" t="s">
        <v>122</v>
      </c>
      <c r="E298" s="29">
        <v>115</v>
      </c>
      <c r="F298" s="27">
        <v>132</v>
      </c>
      <c r="G298" s="27">
        <v>118</v>
      </c>
      <c r="H298" s="27"/>
      <c r="I298" s="27">
        <v>134</v>
      </c>
      <c r="J298" s="27">
        <v>157</v>
      </c>
      <c r="K298" s="32">
        <f t="shared" si="43"/>
        <v>541</v>
      </c>
      <c r="L298" s="32" t="s">
        <v>1286</v>
      </c>
      <c r="M298" s="32" t="s">
        <v>913</v>
      </c>
      <c r="N298" s="39">
        <f t="shared" si="44"/>
        <v>540.97080000000005</v>
      </c>
      <c r="O298" s="32">
        <f t="shared" si="45"/>
        <v>5</v>
      </c>
      <c r="P298" s="32">
        <f t="shared" ca="1" si="46"/>
        <v>0</v>
      </c>
      <c r="Q298" s="33" t="s">
        <v>266</v>
      </c>
      <c r="R298" s="55">
        <f t="shared" si="47"/>
        <v>0</v>
      </c>
      <c r="S298" s="34">
        <f t="shared" si="48"/>
        <v>541.1007158000001</v>
      </c>
      <c r="T298" s="29">
        <v>115</v>
      </c>
      <c r="U298" s="27">
        <v>132</v>
      </c>
      <c r="V298" s="27">
        <v>157</v>
      </c>
      <c r="W298" s="27">
        <v>134</v>
      </c>
      <c r="X298" s="27">
        <v>118</v>
      </c>
      <c r="Y298" s="27"/>
      <c r="AA298" s="35">
        <v>0</v>
      </c>
      <c r="AB298" s="35">
        <v>0</v>
      </c>
      <c r="AC298" s="35">
        <v>0</v>
      </c>
      <c r="AD298" s="35">
        <v>0</v>
      </c>
      <c r="AE298" s="36">
        <v>4</v>
      </c>
      <c r="AF298" s="64">
        <v>499.10105800000002</v>
      </c>
      <c r="AG298" s="38">
        <v>134</v>
      </c>
      <c r="AH298" s="32">
        <v>518</v>
      </c>
      <c r="AI298" s="38"/>
      <c r="AJ298" s="38" t="s">
        <v>913</v>
      </c>
      <c r="AK298" s="38"/>
      <c r="AL298" s="30"/>
    </row>
    <row r="299" spans="1:38" ht="15">
      <c r="A299" s="58">
        <v>3</v>
      </c>
      <c r="B299" s="58">
        <v>3</v>
      </c>
      <c r="C299" s="1" t="s">
        <v>290</v>
      </c>
      <c r="D299" s="29" t="s">
        <v>50</v>
      </c>
      <c r="E299" s="29">
        <v>91</v>
      </c>
      <c r="F299" s="27">
        <v>109</v>
      </c>
      <c r="G299" s="27">
        <v>110</v>
      </c>
      <c r="H299" s="27"/>
      <c r="I299" s="27">
        <v>112</v>
      </c>
      <c r="J299" s="27">
        <v>145</v>
      </c>
      <c r="K299" s="32">
        <f t="shared" si="43"/>
        <v>476</v>
      </c>
      <c r="L299" s="32" t="s">
        <v>1286</v>
      </c>
      <c r="M299" s="32" t="s">
        <v>914</v>
      </c>
      <c r="N299" s="39">
        <f t="shared" si="44"/>
        <v>475.97070000000002</v>
      </c>
      <c r="O299" s="32">
        <f t="shared" si="45"/>
        <v>5</v>
      </c>
      <c r="P299" s="32">
        <f t="shared" ca="1" si="46"/>
        <v>0</v>
      </c>
      <c r="Q299" s="33" t="s">
        <v>266</v>
      </c>
      <c r="R299" s="55">
        <f t="shared" si="47"/>
        <v>0</v>
      </c>
      <c r="S299" s="34">
        <f t="shared" si="48"/>
        <v>476.07417299999997</v>
      </c>
      <c r="T299" s="29">
        <v>91</v>
      </c>
      <c r="U299" s="27">
        <v>109</v>
      </c>
      <c r="V299" s="27">
        <v>145</v>
      </c>
      <c r="W299" s="27">
        <v>112</v>
      </c>
      <c r="X299" s="27">
        <v>110</v>
      </c>
      <c r="Y299" s="27"/>
      <c r="AA299" s="35">
        <v>0</v>
      </c>
      <c r="AB299" s="35">
        <v>0</v>
      </c>
      <c r="AC299" s="35">
        <v>0</v>
      </c>
      <c r="AD299" s="35">
        <v>0</v>
      </c>
      <c r="AE299" s="36">
        <v>4</v>
      </c>
      <c r="AF299" s="64">
        <v>422.07443000000001</v>
      </c>
      <c r="AG299" s="38">
        <v>112</v>
      </c>
      <c r="AH299" s="32">
        <v>443</v>
      </c>
      <c r="AI299" s="38"/>
      <c r="AJ299" s="38"/>
      <c r="AK299" s="38" t="s">
        <v>914</v>
      </c>
      <c r="AL299" s="30"/>
    </row>
    <row r="300" spans="1:38" ht="15">
      <c r="A300" s="58">
        <v>4</v>
      </c>
      <c r="B300" s="58">
        <v>4</v>
      </c>
      <c r="C300" s="1" t="s">
        <v>915</v>
      </c>
      <c r="D300" s="29" t="s">
        <v>19</v>
      </c>
      <c r="E300" s="29">
        <v>74</v>
      </c>
      <c r="F300" s="27"/>
      <c r="G300" s="27">
        <v>92</v>
      </c>
      <c r="H300" s="27">
        <v>71</v>
      </c>
      <c r="I300" s="27"/>
      <c r="J300" s="27"/>
      <c r="K300" s="32">
        <f t="shared" si="43"/>
        <v>237</v>
      </c>
      <c r="L300" s="32" t="s">
        <v>1286</v>
      </c>
      <c r="M300" s="32"/>
      <c r="N300" s="39">
        <f t="shared" si="44"/>
        <v>236.97059999999999</v>
      </c>
      <c r="O300" s="32">
        <f t="shared" si="45"/>
        <v>3</v>
      </c>
      <c r="P300" s="32">
        <f t="shared" ca="1" si="46"/>
        <v>0</v>
      </c>
      <c r="Q300" s="33" t="s">
        <v>266</v>
      </c>
      <c r="R300" s="55">
        <f t="shared" si="47"/>
        <v>0</v>
      </c>
      <c r="S300" s="34">
        <f t="shared" si="48"/>
        <v>237.045591</v>
      </c>
      <c r="T300" s="29">
        <v>74</v>
      </c>
      <c r="U300" s="27"/>
      <c r="V300" s="27">
        <v>92</v>
      </c>
      <c r="W300" s="27">
        <v>71</v>
      </c>
      <c r="X300" s="27"/>
      <c r="Y300" s="27"/>
      <c r="AA300" s="35">
        <v>0</v>
      </c>
      <c r="AB300" s="35">
        <v>0</v>
      </c>
      <c r="AC300" s="35">
        <v>0</v>
      </c>
      <c r="AD300" s="35">
        <v>0</v>
      </c>
      <c r="AE300" s="36">
        <v>3</v>
      </c>
      <c r="AF300" s="64">
        <v>237.04619100000002</v>
      </c>
      <c r="AG300" s="38">
        <v>92</v>
      </c>
      <c r="AH300" s="32">
        <v>329</v>
      </c>
      <c r="AI300" s="38"/>
      <c r="AJ300" s="38"/>
      <c r="AK300" s="38"/>
      <c r="AL300" s="30"/>
    </row>
    <row r="301" spans="1:38" ht="15">
      <c r="A301" s="58">
        <v>5</v>
      </c>
      <c r="B301" s="58">
        <v>5</v>
      </c>
      <c r="C301" s="1" t="s">
        <v>916</v>
      </c>
      <c r="D301" s="29" t="s">
        <v>217</v>
      </c>
      <c r="E301" s="29"/>
      <c r="F301" s="27">
        <v>69</v>
      </c>
      <c r="G301" s="27">
        <v>79</v>
      </c>
      <c r="H301" s="27"/>
      <c r="I301" s="27">
        <v>85</v>
      </c>
      <c r="J301" s="27"/>
      <c r="K301" s="32">
        <f t="shared" si="43"/>
        <v>233</v>
      </c>
      <c r="L301" s="32" t="s">
        <v>1286</v>
      </c>
      <c r="M301" s="32"/>
      <c r="N301" s="39">
        <f t="shared" si="44"/>
        <v>232.97049999999999</v>
      </c>
      <c r="O301" s="32">
        <f t="shared" si="45"/>
        <v>3</v>
      </c>
      <c r="P301" s="32">
        <f t="shared" ca="1" si="46"/>
        <v>0</v>
      </c>
      <c r="Q301" s="33" t="s">
        <v>266</v>
      </c>
      <c r="R301" s="34">
        <f t="shared" si="47"/>
        <v>0</v>
      </c>
      <c r="S301" s="34">
        <f t="shared" si="48"/>
        <v>232.978329</v>
      </c>
      <c r="T301" s="29"/>
      <c r="U301" s="27">
        <v>69</v>
      </c>
      <c r="V301" s="27">
        <v>85</v>
      </c>
      <c r="W301" s="27">
        <v>79</v>
      </c>
      <c r="X301" s="27"/>
      <c r="Y301" s="27"/>
      <c r="AA301" s="35">
        <v>0</v>
      </c>
      <c r="AB301" s="35">
        <v>0</v>
      </c>
      <c r="AC301" s="35">
        <v>0</v>
      </c>
      <c r="AD301" s="35">
        <v>0</v>
      </c>
      <c r="AE301" s="36">
        <v>3</v>
      </c>
      <c r="AF301" s="64">
        <v>232.97892900000002</v>
      </c>
      <c r="AG301" s="38">
        <v>85</v>
      </c>
      <c r="AH301" s="32">
        <v>318</v>
      </c>
      <c r="AI301" s="38"/>
      <c r="AJ301" s="38"/>
      <c r="AK301" s="38"/>
      <c r="AL301" s="30"/>
    </row>
    <row r="302" spans="1:38" ht="15">
      <c r="A302" s="58">
        <v>6</v>
      </c>
      <c r="B302" s="58">
        <v>6</v>
      </c>
      <c r="C302" s="1" t="s">
        <v>917</v>
      </c>
      <c r="D302" s="29" t="s">
        <v>146</v>
      </c>
      <c r="E302" s="29"/>
      <c r="F302" s="27"/>
      <c r="G302" s="27">
        <v>71</v>
      </c>
      <c r="H302" s="27">
        <v>41</v>
      </c>
      <c r="I302" s="27">
        <v>82</v>
      </c>
      <c r="J302" s="27"/>
      <c r="K302" s="32">
        <f t="shared" si="43"/>
        <v>194</v>
      </c>
      <c r="L302" s="32" t="s">
        <v>1286</v>
      </c>
      <c r="M302" s="32"/>
      <c r="N302" s="39">
        <f t="shared" si="44"/>
        <v>193.97040000000001</v>
      </c>
      <c r="O302" s="32">
        <f t="shared" si="45"/>
        <v>3</v>
      </c>
      <c r="P302" s="32">
        <f t="shared" ca="1" si="46"/>
        <v>0</v>
      </c>
      <c r="Q302" s="33" t="s">
        <v>266</v>
      </c>
      <c r="R302" s="34">
        <f t="shared" si="47"/>
        <v>0</v>
      </c>
      <c r="S302" s="34">
        <f t="shared" si="48"/>
        <v>193.97129510000002</v>
      </c>
      <c r="T302" s="29"/>
      <c r="U302" s="27"/>
      <c r="V302" s="27">
        <v>82</v>
      </c>
      <c r="W302" s="27">
        <v>71</v>
      </c>
      <c r="X302" s="27">
        <v>41</v>
      </c>
      <c r="Y302" s="27"/>
      <c r="AA302" s="35">
        <v>0</v>
      </c>
      <c r="AB302" s="35">
        <v>0</v>
      </c>
      <c r="AC302" s="35">
        <v>0</v>
      </c>
      <c r="AD302" s="35">
        <v>0</v>
      </c>
      <c r="AE302" s="36">
        <v>3</v>
      </c>
      <c r="AF302" s="64">
        <v>193.97189510000001</v>
      </c>
      <c r="AG302" s="38">
        <v>82</v>
      </c>
      <c r="AH302" s="32">
        <v>276</v>
      </c>
      <c r="AI302" s="38"/>
      <c r="AJ302" s="38"/>
      <c r="AK302" s="38"/>
      <c r="AL302" s="30"/>
    </row>
    <row r="303" spans="1:38" ht="15">
      <c r="A303" s="58">
        <v>7</v>
      </c>
      <c r="B303" s="58">
        <v>7</v>
      </c>
      <c r="C303" s="1" t="s">
        <v>373</v>
      </c>
      <c r="D303" s="29" t="s">
        <v>50</v>
      </c>
      <c r="E303" s="29"/>
      <c r="F303" s="27"/>
      <c r="G303" s="27"/>
      <c r="H303" s="27"/>
      <c r="I303" s="27"/>
      <c r="J303" s="27">
        <v>107</v>
      </c>
      <c r="K303" s="32">
        <f t="shared" si="43"/>
        <v>107</v>
      </c>
      <c r="L303" s="32" t="s">
        <v>1286</v>
      </c>
      <c r="M303" s="32"/>
      <c r="N303" s="39">
        <f t="shared" si="44"/>
        <v>106.97029999999999</v>
      </c>
      <c r="O303" s="32">
        <f t="shared" si="45"/>
        <v>1</v>
      </c>
      <c r="P303" s="32" t="str">
        <f t="shared" ca="1" si="46"/>
        <v>Y</v>
      </c>
      <c r="Q303" s="33" t="s">
        <v>266</v>
      </c>
      <c r="R303" s="34">
        <f t="shared" si="47"/>
        <v>0</v>
      </c>
      <c r="S303" s="34">
        <f t="shared" si="48"/>
        <v>106.97136999999999</v>
      </c>
      <c r="T303" s="29"/>
      <c r="U303" s="27"/>
      <c r="V303" s="27">
        <v>107</v>
      </c>
      <c r="W303" s="27"/>
      <c r="X303" s="27"/>
      <c r="Y303" s="27"/>
      <c r="AA303" s="35"/>
      <c r="AB303" s="35"/>
      <c r="AC303" s="35"/>
      <c r="AD303" s="35"/>
      <c r="AE303" s="36"/>
      <c r="AF303" s="64"/>
      <c r="AG303" s="38"/>
      <c r="AH303" s="32"/>
      <c r="AI303" s="38"/>
      <c r="AJ303" s="38"/>
      <c r="AK303" s="38"/>
      <c r="AL303" s="30"/>
    </row>
    <row r="304" spans="1:38" ht="15">
      <c r="A304" s="58">
        <v>8</v>
      </c>
      <c r="B304" s="58">
        <v>8</v>
      </c>
      <c r="C304" s="1" t="s">
        <v>380</v>
      </c>
      <c r="D304" s="29" t="s">
        <v>50</v>
      </c>
      <c r="E304" s="29"/>
      <c r="F304" s="27"/>
      <c r="G304" s="27"/>
      <c r="H304" s="27"/>
      <c r="I304" s="27"/>
      <c r="J304" s="27">
        <v>104</v>
      </c>
      <c r="K304" s="32">
        <f t="shared" si="43"/>
        <v>104</v>
      </c>
      <c r="L304" s="32" t="s">
        <v>1286</v>
      </c>
      <c r="M304" s="32"/>
      <c r="N304" s="39">
        <f t="shared" si="44"/>
        <v>103.97020000000001</v>
      </c>
      <c r="O304" s="32">
        <f t="shared" si="45"/>
        <v>1</v>
      </c>
      <c r="P304" s="32" t="str">
        <f t="shared" ca="1" si="46"/>
        <v>Y</v>
      </c>
      <c r="Q304" s="33" t="s">
        <v>266</v>
      </c>
      <c r="R304" s="34">
        <f t="shared" si="47"/>
        <v>0</v>
      </c>
      <c r="S304" s="34">
        <f t="shared" si="48"/>
        <v>103.97124000000001</v>
      </c>
      <c r="T304" s="29"/>
      <c r="U304" s="27"/>
      <c r="V304" s="27">
        <v>104</v>
      </c>
      <c r="W304" s="27"/>
      <c r="X304" s="27"/>
      <c r="Y304" s="27"/>
      <c r="AA304" s="35"/>
      <c r="AB304" s="35"/>
      <c r="AC304" s="35"/>
      <c r="AD304" s="35"/>
      <c r="AE304" s="36"/>
      <c r="AF304" s="64"/>
      <c r="AG304" s="38"/>
      <c r="AH304" s="32"/>
      <c r="AI304" s="38"/>
      <c r="AJ304" s="38"/>
      <c r="AK304" s="38"/>
      <c r="AL304" s="30"/>
    </row>
    <row r="305" spans="1:38" ht="15">
      <c r="A305" s="58">
        <v>9</v>
      </c>
      <c r="B305" s="58">
        <v>9</v>
      </c>
      <c r="C305" s="1" t="s">
        <v>918</v>
      </c>
      <c r="D305" s="29" t="s">
        <v>47</v>
      </c>
      <c r="E305" s="29">
        <v>75</v>
      </c>
      <c r="F305" s="27"/>
      <c r="G305" s="27"/>
      <c r="H305" s="27"/>
      <c r="I305" s="27"/>
      <c r="J305" s="27"/>
      <c r="K305" s="32">
        <f t="shared" si="43"/>
        <v>75</v>
      </c>
      <c r="L305" s="32" t="s">
        <v>1286</v>
      </c>
      <c r="M305" s="32"/>
      <c r="N305" s="39">
        <f t="shared" si="44"/>
        <v>74.970100000000002</v>
      </c>
      <c r="O305" s="32">
        <f t="shared" si="45"/>
        <v>1</v>
      </c>
      <c r="P305" s="32">
        <f t="shared" ca="1" si="46"/>
        <v>0</v>
      </c>
      <c r="Q305" s="33" t="s">
        <v>266</v>
      </c>
      <c r="R305" s="55">
        <f t="shared" si="47"/>
        <v>0</v>
      </c>
      <c r="S305" s="34">
        <f t="shared" si="48"/>
        <v>75.045100000000005</v>
      </c>
      <c r="T305" s="29">
        <v>75</v>
      </c>
      <c r="U305" s="27"/>
      <c r="V305" s="27"/>
      <c r="W305" s="27"/>
      <c r="X305" s="27"/>
      <c r="Y305" s="27"/>
      <c r="AA305" s="35">
        <v>0</v>
      </c>
      <c r="AB305" s="35">
        <v>0</v>
      </c>
      <c r="AC305" s="35">
        <v>0</v>
      </c>
      <c r="AD305" s="35">
        <v>0</v>
      </c>
      <c r="AE305" s="36">
        <v>1</v>
      </c>
      <c r="AF305" s="64">
        <v>75.045900000000003</v>
      </c>
      <c r="AG305" s="38">
        <v>75</v>
      </c>
      <c r="AH305" s="32">
        <v>150</v>
      </c>
      <c r="AI305" s="38"/>
      <c r="AJ305" s="38"/>
      <c r="AK305" s="38"/>
      <c r="AL305" s="30"/>
    </row>
    <row r="306" spans="1:38" ht="3" customHeight="1">
      <c r="D306" s="50"/>
      <c r="E306" s="50"/>
      <c r="F306" s="50"/>
      <c r="G306" s="50"/>
      <c r="H306" s="50"/>
      <c r="I306" s="50"/>
      <c r="J306" s="50"/>
      <c r="K306" s="32"/>
      <c r="L306" s="27"/>
      <c r="M306" s="27"/>
      <c r="N306" s="39"/>
      <c r="O306" s="27"/>
      <c r="P306" s="27"/>
      <c r="R306" s="56"/>
      <c r="S306" s="34"/>
      <c r="T306" s="50"/>
      <c r="U306" s="50"/>
      <c r="V306" s="50"/>
      <c r="W306" s="50"/>
      <c r="X306" s="50"/>
      <c r="Y306" s="50"/>
      <c r="AE306" s="60"/>
      <c r="AF306" s="60"/>
      <c r="AH306" s="26"/>
      <c r="AI306" s="38"/>
      <c r="AJ306" s="38"/>
      <c r="AK306" s="38"/>
      <c r="AL306" s="30"/>
    </row>
    <row r="307" spans="1:38">
      <c r="D307" s="27"/>
      <c r="E307" s="27"/>
      <c r="F307" s="27"/>
      <c r="G307" s="27"/>
      <c r="H307" s="27"/>
      <c r="I307" s="27"/>
      <c r="J307" s="27"/>
      <c r="K307" s="32"/>
      <c r="L307" s="27"/>
      <c r="M307" s="27"/>
      <c r="N307" s="39"/>
      <c r="O307" s="27"/>
      <c r="P307" s="27"/>
      <c r="R307" s="59"/>
      <c r="S307" s="34"/>
      <c r="T307" s="27"/>
      <c r="U307" s="27"/>
      <c r="V307" s="27"/>
      <c r="W307" s="27"/>
      <c r="X307" s="27"/>
      <c r="Y307" s="27"/>
      <c r="AE307" s="60"/>
      <c r="AF307" s="60"/>
      <c r="AH307" s="26"/>
      <c r="AI307" s="38"/>
      <c r="AJ307" s="38"/>
      <c r="AK307" s="38"/>
      <c r="AL307" s="30"/>
    </row>
    <row r="308" spans="1:38" ht="15">
      <c r="A308" s="57"/>
      <c r="B308" s="57"/>
      <c r="C308" s="26" t="s">
        <v>326</v>
      </c>
      <c r="D308" s="27"/>
      <c r="E308" s="27"/>
      <c r="F308" s="27"/>
      <c r="G308" s="27"/>
      <c r="H308" s="27"/>
      <c r="I308" s="27"/>
      <c r="J308" s="27"/>
      <c r="K308" s="32"/>
      <c r="L308" s="27"/>
      <c r="M308" s="27"/>
      <c r="N308" s="39"/>
      <c r="O308" s="27"/>
      <c r="P308" s="27"/>
      <c r="Q308" s="50" t="str">
        <f>C308</f>
        <v>F70</v>
      </c>
      <c r="R308" s="56"/>
      <c r="S308" s="34"/>
      <c r="T308" s="27"/>
      <c r="U308" s="50"/>
      <c r="V308" s="50"/>
      <c r="W308" s="50"/>
      <c r="X308" s="50"/>
      <c r="Y308" s="50"/>
      <c r="AE308" s="60"/>
      <c r="AF308" s="60"/>
      <c r="AH308" s="26"/>
      <c r="AI308" s="38">
        <v>388</v>
      </c>
      <c r="AJ308" s="38">
        <v>359</v>
      </c>
      <c r="AK308" s="38">
        <v>327</v>
      </c>
      <c r="AL308" s="30"/>
    </row>
    <row r="309" spans="1:38" ht="15">
      <c r="A309" s="58">
        <v>1</v>
      </c>
      <c r="B309" s="58">
        <v>1</v>
      </c>
      <c r="C309" s="1" t="s">
        <v>325</v>
      </c>
      <c r="D309" s="29" t="s">
        <v>50</v>
      </c>
      <c r="E309" s="29">
        <v>83</v>
      </c>
      <c r="F309" s="27">
        <v>97</v>
      </c>
      <c r="G309" s="27">
        <v>102</v>
      </c>
      <c r="H309" s="27">
        <v>68</v>
      </c>
      <c r="I309" s="27">
        <v>106</v>
      </c>
      <c r="J309" s="27">
        <v>136</v>
      </c>
      <c r="K309" s="32">
        <f t="shared" ref="K309:K316" si="49">IFERROR(LARGE(E309:J309,1),0)+IF($D$5&gt;=2,IFERROR(LARGE(E309:J309,2),0),0)+IF($D$5&gt;=3,IFERROR(LARGE(E309:J309,3),0),0)+IF($D$5&gt;=4,IFERROR(LARGE(E309:J309,4),0),0)+IF($D$5&gt;=5,IFERROR(LARGE(E309:J309,5),0),0)+IF($D$5&gt;=6,IFERROR(LARGE(E309:J309,6),0),0)</f>
        <v>441</v>
      </c>
      <c r="L309" s="32" t="s">
        <v>1286</v>
      </c>
      <c r="M309" s="32" t="s">
        <v>919</v>
      </c>
      <c r="N309" s="39">
        <f t="shared" ref="N309:N316" si="50">K309-(ROW(K309)-ROW(K$6))/10000</f>
        <v>440.96969999999999</v>
      </c>
      <c r="O309" s="32">
        <f t="shared" ref="O309:O316" si="51">COUNT(E309:J309)</f>
        <v>6</v>
      </c>
      <c r="P309" s="32">
        <f t="shared" ref="P309:P316" ca="1" si="52">IF(AND(O309=1,OFFSET(D309,0,P$3)&gt;0),"Y",0)</f>
        <v>0</v>
      </c>
      <c r="Q309" s="33" t="s">
        <v>326</v>
      </c>
      <c r="R309" s="55">
        <f t="shared" ref="R309:R316" si="53">1-(Q309=Q308)</f>
        <v>0</v>
      </c>
      <c r="S309" s="34">
        <f t="shared" ref="S309:S316" si="54">N309+T309/1000+U309/10000+V309/100000+W309/1000000+X309/10000000+Y309/100000000</f>
        <v>441.06387688000007</v>
      </c>
      <c r="T309" s="29">
        <v>83</v>
      </c>
      <c r="U309" s="27">
        <v>97</v>
      </c>
      <c r="V309" s="27">
        <v>136</v>
      </c>
      <c r="W309" s="27">
        <v>106</v>
      </c>
      <c r="X309" s="27">
        <v>102</v>
      </c>
      <c r="Y309" s="27">
        <v>68</v>
      </c>
      <c r="AA309" s="35">
        <v>0</v>
      </c>
      <c r="AB309" s="35">
        <v>0</v>
      </c>
      <c r="AC309" s="35">
        <v>0</v>
      </c>
      <c r="AD309" s="35">
        <v>0</v>
      </c>
      <c r="AE309" s="36">
        <v>5</v>
      </c>
      <c r="AF309" s="64">
        <v>388.06436880000007</v>
      </c>
      <c r="AG309" s="38">
        <v>106</v>
      </c>
      <c r="AH309" s="32">
        <v>411</v>
      </c>
      <c r="AI309" s="38" t="s">
        <v>919</v>
      </c>
      <c r="AJ309" s="38" t="s">
        <v>920</v>
      </c>
      <c r="AK309" s="38"/>
      <c r="AL309" s="30"/>
    </row>
    <row r="310" spans="1:38" ht="15">
      <c r="A310" s="58">
        <v>2</v>
      </c>
      <c r="B310" s="58">
        <v>2</v>
      </c>
      <c r="C310" s="1" t="s">
        <v>349</v>
      </c>
      <c r="D310" s="29" t="s">
        <v>217</v>
      </c>
      <c r="E310" s="29">
        <v>69</v>
      </c>
      <c r="F310" s="27">
        <v>92</v>
      </c>
      <c r="G310" s="27">
        <v>97</v>
      </c>
      <c r="H310" s="27"/>
      <c r="I310" s="27">
        <v>101</v>
      </c>
      <c r="J310" s="27">
        <v>124</v>
      </c>
      <c r="K310" s="32">
        <f t="shared" si="49"/>
        <v>414</v>
      </c>
      <c r="L310" s="32" t="s">
        <v>1286</v>
      </c>
      <c r="M310" s="32" t="s">
        <v>920</v>
      </c>
      <c r="N310" s="39">
        <f t="shared" si="50"/>
        <v>413.96960000000001</v>
      </c>
      <c r="O310" s="32">
        <f t="shared" si="51"/>
        <v>5</v>
      </c>
      <c r="P310" s="32">
        <f t="shared" ca="1" si="52"/>
        <v>0</v>
      </c>
      <c r="Q310" s="33" t="s">
        <v>326</v>
      </c>
      <c r="R310" s="55">
        <f t="shared" si="53"/>
        <v>0</v>
      </c>
      <c r="S310" s="34">
        <f t="shared" si="54"/>
        <v>414.04915070000004</v>
      </c>
      <c r="T310" s="29">
        <v>69</v>
      </c>
      <c r="U310" s="27">
        <v>92</v>
      </c>
      <c r="V310" s="27">
        <v>124</v>
      </c>
      <c r="W310" s="27">
        <v>101</v>
      </c>
      <c r="X310" s="27">
        <v>97</v>
      </c>
      <c r="Y310" s="27"/>
      <c r="AA310" s="35">
        <v>0</v>
      </c>
      <c r="AB310" s="35">
        <v>0</v>
      </c>
      <c r="AC310" s="35">
        <v>0</v>
      </c>
      <c r="AD310" s="35">
        <v>0</v>
      </c>
      <c r="AE310" s="36">
        <v>4</v>
      </c>
      <c r="AF310" s="64">
        <v>359.04970700000001</v>
      </c>
      <c r="AG310" s="38">
        <v>101</v>
      </c>
      <c r="AH310" s="32">
        <v>391</v>
      </c>
      <c r="AI310" s="38" t="s">
        <v>919</v>
      </c>
      <c r="AJ310" s="38" t="s">
        <v>920</v>
      </c>
      <c r="AK310" s="38" t="s">
        <v>921</v>
      </c>
      <c r="AL310" s="30"/>
    </row>
    <row r="311" spans="1:38" ht="15">
      <c r="A311" s="58">
        <v>3</v>
      </c>
      <c r="B311" s="58">
        <v>3</v>
      </c>
      <c r="C311" s="1" t="s">
        <v>338</v>
      </c>
      <c r="D311" s="29" t="s">
        <v>50</v>
      </c>
      <c r="E311" s="29">
        <v>78</v>
      </c>
      <c r="F311" s="27">
        <v>93</v>
      </c>
      <c r="G311" s="27"/>
      <c r="H311" s="27">
        <v>60</v>
      </c>
      <c r="I311" s="27">
        <v>96</v>
      </c>
      <c r="J311" s="27">
        <v>131</v>
      </c>
      <c r="K311" s="32">
        <f t="shared" si="49"/>
        <v>398</v>
      </c>
      <c r="L311" s="32" t="s">
        <v>1286</v>
      </c>
      <c r="M311" s="32" t="s">
        <v>921</v>
      </c>
      <c r="N311" s="39">
        <f t="shared" si="50"/>
        <v>397.96949999999998</v>
      </c>
      <c r="O311" s="32">
        <f t="shared" si="51"/>
        <v>5</v>
      </c>
      <c r="P311" s="32">
        <f t="shared" ca="1" si="52"/>
        <v>0</v>
      </c>
      <c r="Q311" s="33" t="s">
        <v>326</v>
      </c>
      <c r="R311" s="55">
        <f t="shared" si="53"/>
        <v>0</v>
      </c>
      <c r="S311" s="34">
        <f t="shared" si="54"/>
        <v>398.05821199999991</v>
      </c>
      <c r="T311" s="29">
        <v>78</v>
      </c>
      <c r="U311" s="27">
        <v>93</v>
      </c>
      <c r="V311" s="27">
        <v>131</v>
      </c>
      <c r="W311" s="27">
        <v>96</v>
      </c>
      <c r="X311" s="27">
        <v>60</v>
      </c>
      <c r="Y311" s="27"/>
      <c r="AA311" s="35">
        <v>0</v>
      </c>
      <c r="AB311" s="35">
        <v>0</v>
      </c>
      <c r="AC311" s="35">
        <v>0</v>
      </c>
      <c r="AD311" s="35">
        <v>0</v>
      </c>
      <c r="AE311" s="36">
        <v>4</v>
      </c>
      <c r="AF311" s="64">
        <v>327.05862000000002</v>
      </c>
      <c r="AG311" s="38">
        <v>96</v>
      </c>
      <c r="AH311" s="32">
        <v>363</v>
      </c>
      <c r="AI311" s="38"/>
      <c r="AJ311" s="38" t="s">
        <v>920</v>
      </c>
      <c r="AK311" s="38" t="s">
        <v>921</v>
      </c>
      <c r="AL311" s="30"/>
    </row>
    <row r="312" spans="1:38" ht="15">
      <c r="A312" s="58">
        <v>4</v>
      </c>
      <c r="B312" s="58">
        <v>4</v>
      </c>
      <c r="C312" s="1" t="s">
        <v>352</v>
      </c>
      <c r="D312" s="29" t="s">
        <v>50</v>
      </c>
      <c r="E312" s="29">
        <v>67</v>
      </c>
      <c r="F312" s="27">
        <v>85</v>
      </c>
      <c r="G312" s="27">
        <v>85</v>
      </c>
      <c r="H312" s="27">
        <v>59</v>
      </c>
      <c r="I312" s="27"/>
      <c r="J312" s="27">
        <v>123</v>
      </c>
      <c r="K312" s="32">
        <f t="shared" si="49"/>
        <v>360</v>
      </c>
      <c r="L312" s="32" t="s">
        <v>1286</v>
      </c>
      <c r="M312" s="32"/>
      <c r="N312" s="39">
        <f t="shared" si="50"/>
        <v>359.96940000000001</v>
      </c>
      <c r="O312" s="32">
        <f t="shared" si="51"/>
        <v>5</v>
      </c>
      <c r="P312" s="32">
        <f t="shared" ca="1" si="52"/>
        <v>0</v>
      </c>
      <c r="Q312" s="33" t="s">
        <v>326</v>
      </c>
      <c r="R312" s="55">
        <f t="shared" si="53"/>
        <v>0</v>
      </c>
      <c r="S312" s="34">
        <f t="shared" si="54"/>
        <v>360.04622090000009</v>
      </c>
      <c r="T312" s="29">
        <v>67</v>
      </c>
      <c r="U312" s="27">
        <v>85</v>
      </c>
      <c r="V312" s="27">
        <v>123</v>
      </c>
      <c r="W312" s="27">
        <v>85</v>
      </c>
      <c r="X312" s="27">
        <v>59</v>
      </c>
      <c r="Y312" s="27"/>
      <c r="AA312" s="35">
        <v>0</v>
      </c>
      <c r="AB312" s="35">
        <v>0</v>
      </c>
      <c r="AC312" s="35">
        <v>0</v>
      </c>
      <c r="AD312" s="35">
        <v>0</v>
      </c>
      <c r="AE312" s="36">
        <v>4</v>
      </c>
      <c r="AF312" s="64">
        <v>296.04660900000005</v>
      </c>
      <c r="AG312" s="38">
        <v>85</v>
      </c>
      <c r="AH312" s="32">
        <v>322</v>
      </c>
      <c r="AI312" s="38"/>
      <c r="AJ312" s="38"/>
      <c r="AK312" s="38"/>
      <c r="AL312" s="30"/>
    </row>
    <row r="313" spans="1:38" ht="15">
      <c r="A313" s="58">
        <v>5</v>
      </c>
      <c r="B313" s="58">
        <v>5</v>
      </c>
      <c r="C313" s="1" t="s">
        <v>370</v>
      </c>
      <c r="D313" s="29" t="s">
        <v>33</v>
      </c>
      <c r="E313" s="29">
        <v>80</v>
      </c>
      <c r="F313" s="27">
        <v>76</v>
      </c>
      <c r="G313" s="27"/>
      <c r="H313" s="27"/>
      <c r="I313" s="27">
        <v>83</v>
      </c>
      <c r="J313" s="27">
        <v>110</v>
      </c>
      <c r="K313" s="32">
        <f t="shared" si="49"/>
        <v>349</v>
      </c>
      <c r="L313" s="32" t="s">
        <v>1286</v>
      </c>
      <c r="M313" s="32"/>
      <c r="N313" s="39">
        <f t="shared" si="50"/>
        <v>348.96929999999998</v>
      </c>
      <c r="O313" s="32">
        <f t="shared" si="51"/>
        <v>4</v>
      </c>
      <c r="P313" s="32">
        <f t="shared" ca="1" si="52"/>
        <v>0</v>
      </c>
      <c r="Q313" s="33" t="s">
        <v>326</v>
      </c>
      <c r="R313" s="55">
        <f t="shared" si="53"/>
        <v>0</v>
      </c>
      <c r="S313" s="34">
        <f t="shared" si="54"/>
        <v>349.05808300000001</v>
      </c>
      <c r="T313" s="29">
        <v>80</v>
      </c>
      <c r="U313" s="27">
        <v>76</v>
      </c>
      <c r="V313" s="27">
        <v>110</v>
      </c>
      <c r="W313" s="27">
        <v>83</v>
      </c>
      <c r="X313" s="27"/>
      <c r="Y313" s="27"/>
      <c r="AA313" s="35">
        <v>0</v>
      </c>
      <c r="AB313" s="35">
        <v>0</v>
      </c>
      <c r="AC313" s="35">
        <v>0</v>
      </c>
      <c r="AD313" s="35">
        <v>0</v>
      </c>
      <c r="AE313" s="36">
        <v>3</v>
      </c>
      <c r="AF313" s="64">
        <v>239.05853000000002</v>
      </c>
      <c r="AG313" s="38">
        <v>83</v>
      </c>
      <c r="AH313" s="32">
        <v>322</v>
      </c>
      <c r="AI313" s="38"/>
      <c r="AJ313" s="38"/>
      <c r="AK313" s="38"/>
      <c r="AL313" s="30"/>
    </row>
    <row r="314" spans="1:38" ht="15">
      <c r="A314" s="58">
        <v>6</v>
      </c>
      <c r="B314" s="58">
        <v>6</v>
      </c>
      <c r="C314" s="1" t="s">
        <v>355</v>
      </c>
      <c r="D314" s="29" t="s">
        <v>50</v>
      </c>
      <c r="E314" s="29"/>
      <c r="F314" s="27"/>
      <c r="G314" s="27"/>
      <c r="H314" s="27"/>
      <c r="I314" s="27"/>
      <c r="J314" s="27">
        <v>121</v>
      </c>
      <c r="K314" s="32">
        <f t="shared" si="49"/>
        <v>121</v>
      </c>
      <c r="L314" s="32" t="s">
        <v>1286</v>
      </c>
      <c r="M314" s="32"/>
      <c r="N314" s="39">
        <f t="shared" si="50"/>
        <v>120.9692</v>
      </c>
      <c r="O314" s="32">
        <f t="shared" si="51"/>
        <v>1</v>
      </c>
      <c r="P314" s="32" t="str">
        <f t="shared" ca="1" si="52"/>
        <v>Y</v>
      </c>
      <c r="Q314" s="33" t="s">
        <v>326</v>
      </c>
      <c r="R314" s="34">
        <f t="shared" si="53"/>
        <v>0</v>
      </c>
      <c r="S314" s="34">
        <f t="shared" si="54"/>
        <v>120.97041</v>
      </c>
      <c r="T314" s="29"/>
      <c r="U314" s="27"/>
      <c r="V314" s="27">
        <v>121</v>
      </c>
      <c r="W314" s="27"/>
      <c r="X314" s="27"/>
      <c r="Y314" s="27"/>
      <c r="AA314" s="35"/>
      <c r="AB314" s="35"/>
      <c r="AC314" s="35"/>
      <c r="AD314" s="35"/>
      <c r="AE314" s="36"/>
      <c r="AF314" s="64"/>
      <c r="AG314" s="38"/>
      <c r="AH314" s="32"/>
      <c r="AI314" s="38"/>
      <c r="AJ314" s="38"/>
      <c r="AK314" s="38"/>
      <c r="AL314" s="30"/>
    </row>
    <row r="315" spans="1:38" ht="15">
      <c r="A315" s="58">
        <v>7</v>
      </c>
      <c r="B315" s="58">
        <v>7</v>
      </c>
      <c r="C315" s="1" t="s">
        <v>922</v>
      </c>
      <c r="D315" s="29" t="s">
        <v>275</v>
      </c>
      <c r="E315" s="29">
        <v>29</v>
      </c>
      <c r="F315" s="27">
        <v>63</v>
      </c>
      <c r="G315" s="27"/>
      <c r="H315" s="27"/>
      <c r="I315" s="27"/>
      <c r="J315" s="27"/>
      <c r="K315" s="32">
        <f t="shared" si="49"/>
        <v>92</v>
      </c>
      <c r="L315" s="32" t="s">
        <v>1286</v>
      </c>
      <c r="M315" s="32"/>
      <c r="N315" s="39">
        <f t="shared" si="50"/>
        <v>91.969099999999997</v>
      </c>
      <c r="O315" s="32">
        <f t="shared" si="51"/>
        <v>2</v>
      </c>
      <c r="P315" s="32">
        <f t="shared" ca="1" si="52"/>
        <v>0</v>
      </c>
      <c r="Q315" s="33" t="s">
        <v>326</v>
      </c>
      <c r="R315" s="55">
        <f t="shared" si="53"/>
        <v>0</v>
      </c>
      <c r="S315" s="34">
        <f t="shared" si="54"/>
        <v>92.00439999999999</v>
      </c>
      <c r="T315" s="29">
        <v>29</v>
      </c>
      <c r="U315" s="27">
        <v>63</v>
      </c>
      <c r="V315" s="27"/>
      <c r="W315" s="27"/>
      <c r="X315" s="27"/>
      <c r="Y315" s="27"/>
      <c r="AA315" s="35">
        <v>0</v>
      </c>
      <c r="AB315" s="35">
        <v>0</v>
      </c>
      <c r="AC315" s="35">
        <v>0</v>
      </c>
      <c r="AD315" s="35">
        <v>0</v>
      </c>
      <c r="AE315" s="36">
        <v>2</v>
      </c>
      <c r="AF315" s="64">
        <v>92.005299999999991</v>
      </c>
      <c r="AG315" s="38">
        <v>63</v>
      </c>
      <c r="AH315" s="32">
        <v>155</v>
      </c>
      <c r="AI315" s="38"/>
      <c r="AJ315" s="38"/>
      <c r="AK315" s="38"/>
      <c r="AL315" s="30"/>
    </row>
    <row r="316" spans="1:38" ht="15">
      <c r="A316" s="58">
        <v>8</v>
      </c>
      <c r="B316" s="58">
        <v>8</v>
      </c>
      <c r="C316" s="1" t="s">
        <v>923</v>
      </c>
      <c r="D316" s="29" t="s">
        <v>146</v>
      </c>
      <c r="E316" s="29"/>
      <c r="F316" s="27"/>
      <c r="G316" s="27">
        <v>72</v>
      </c>
      <c r="H316" s="27"/>
      <c r="I316" s="27"/>
      <c r="J316" s="27"/>
      <c r="K316" s="32">
        <f t="shared" si="49"/>
        <v>72</v>
      </c>
      <c r="L316" s="32" t="s">
        <v>1286</v>
      </c>
      <c r="M316" s="32"/>
      <c r="N316" s="39">
        <f t="shared" si="50"/>
        <v>71.968999999999994</v>
      </c>
      <c r="O316" s="32">
        <f t="shared" si="51"/>
        <v>1</v>
      </c>
      <c r="P316" s="32">
        <f t="shared" ca="1" si="52"/>
        <v>0</v>
      </c>
      <c r="Q316" s="33" t="s">
        <v>326</v>
      </c>
      <c r="R316" s="34">
        <f t="shared" si="53"/>
        <v>0</v>
      </c>
      <c r="S316" s="34">
        <f t="shared" si="54"/>
        <v>71.969719999999995</v>
      </c>
      <c r="T316" s="29"/>
      <c r="U316" s="27"/>
      <c r="V316" s="27">
        <v>72</v>
      </c>
      <c r="W316" s="27"/>
      <c r="X316" s="27"/>
      <c r="Y316" s="27"/>
      <c r="AA316" s="35">
        <v>0</v>
      </c>
      <c r="AB316" s="35">
        <v>0</v>
      </c>
      <c r="AC316" s="35">
        <v>0</v>
      </c>
      <c r="AD316" s="35">
        <v>0</v>
      </c>
      <c r="AE316" s="36">
        <v>1</v>
      </c>
      <c r="AF316" s="64">
        <v>71.970619999999997</v>
      </c>
      <c r="AG316" s="38">
        <v>72</v>
      </c>
      <c r="AH316" s="32">
        <v>144</v>
      </c>
      <c r="AI316" s="38"/>
      <c r="AJ316" s="38"/>
      <c r="AK316" s="38"/>
      <c r="AL316" s="30"/>
    </row>
    <row r="317" spans="1:38" s="26" customFormat="1" ht="3" customHeight="1">
      <c r="A317" s="2"/>
      <c r="B317" s="2"/>
      <c r="C317" s="2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39"/>
      <c r="O317" s="27"/>
      <c r="P317" s="27"/>
      <c r="R317" s="59"/>
      <c r="S317" s="61"/>
      <c r="T317" s="27"/>
      <c r="U317" s="27"/>
      <c r="V317" s="27"/>
      <c r="W317" s="27"/>
      <c r="X317" s="27"/>
      <c r="Y317" s="27"/>
      <c r="AE317" s="54"/>
      <c r="AF317" s="54"/>
      <c r="AI317" s="38"/>
      <c r="AJ317" s="38"/>
      <c r="AK317" s="38"/>
      <c r="AL317" s="48"/>
    </row>
    <row r="318" spans="1:38">
      <c r="J318" s="27"/>
      <c r="K318" s="27"/>
      <c r="L318" s="27"/>
      <c r="M318" s="27"/>
      <c r="N318" s="27"/>
      <c r="O318" s="27"/>
      <c r="P318" s="27"/>
      <c r="R318" s="62"/>
      <c r="S318" s="27"/>
      <c r="AH318" s="26"/>
      <c r="AI318" s="26"/>
    </row>
    <row r="319" spans="1:38">
      <c r="J319" s="27"/>
      <c r="K319" s="27"/>
      <c r="L319" s="27"/>
      <c r="M319" s="27"/>
      <c r="N319" s="27"/>
      <c r="O319" s="27"/>
      <c r="P319" s="27"/>
      <c r="R319" s="62"/>
      <c r="S319" s="27"/>
      <c r="AH319" s="26"/>
      <c r="AI319" s="26"/>
    </row>
    <row r="320" spans="1:38">
      <c r="J320" s="27"/>
      <c r="K320" s="27"/>
      <c r="L320" s="27"/>
      <c r="M320" s="27"/>
      <c r="N320" s="27"/>
      <c r="O320" s="27"/>
      <c r="P320" s="27"/>
      <c r="R320" s="62"/>
      <c r="S320" s="27"/>
      <c r="AH320" s="26"/>
      <c r="AI320" s="26"/>
    </row>
    <row r="321" spans="10:35">
      <c r="J321" s="27"/>
      <c r="K321" s="27"/>
      <c r="L321" s="27"/>
      <c r="M321" s="27"/>
      <c r="N321" s="27"/>
      <c r="O321" s="27"/>
      <c r="P321" s="27"/>
      <c r="R321" s="62"/>
      <c r="S321" s="27"/>
      <c r="AH321" s="26"/>
      <c r="AI321" s="26"/>
    </row>
    <row r="322" spans="10:35">
      <c r="J322" s="27"/>
      <c r="K322" s="27"/>
      <c r="L322" s="27"/>
      <c r="M322" s="27"/>
      <c r="N322" s="27"/>
      <c r="O322" s="27"/>
      <c r="P322" s="27"/>
      <c r="R322" s="62"/>
      <c r="S322" s="27"/>
    </row>
    <row r="323" spans="10:35">
      <c r="J323" s="27"/>
      <c r="K323" s="27"/>
      <c r="L323" s="27"/>
      <c r="M323" s="27"/>
      <c r="N323" s="27"/>
      <c r="O323" s="27"/>
      <c r="P323" s="27"/>
      <c r="R323" s="62"/>
      <c r="S323" s="27"/>
    </row>
    <row r="324" spans="10:35">
      <c r="J324" s="27"/>
      <c r="K324" s="27"/>
      <c r="L324" s="27"/>
      <c r="M324" s="27"/>
      <c r="N324" s="27"/>
      <c r="O324" s="27"/>
      <c r="P324" s="27"/>
      <c r="R324" s="62"/>
      <c r="S324" s="27"/>
    </row>
    <row r="325" spans="10:35">
      <c r="J325" s="27"/>
      <c r="K325" s="27"/>
      <c r="L325" s="27"/>
      <c r="M325" s="27"/>
      <c r="N325" s="27"/>
      <c r="O325" s="27"/>
      <c r="P325" s="27"/>
      <c r="R325" s="62"/>
      <c r="S325" s="27"/>
    </row>
    <row r="326" spans="10:35">
      <c r="J326" s="27"/>
      <c r="K326" s="27"/>
      <c r="L326" s="27"/>
      <c r="M326" s="27"/>
      <c r="N326" s="27"/>
      <c r="O326" s="27"/>
      <c r="P326" s="27"/>
      <c r="R326" s="62"/>
      <c r="S326" s="27"/>
    </row>
    <row r="327" spans="10:35">
      <c r="J327" s="27"/>
      <c r="K327" s="27"/>
      <c r="L327" s="27"/>
      <c r="M327" s="27"/>
      <c r="N327" s="27"/>
      <c r="O327" s="27"/>
      <c r="P327" s="27"/>
      <c r="R327" s="62"/>
      <c r="S327" s="27"/>
    </row>
    <row r="328" spans="10:35">
      <c r="J328" s="27"/>
      <c r="K328" s="27"/>
      <c r="L328" s="27"/>
      <c r="M328" s="27"/>
      <c r="N328" s="27"/>
      <c r="O328" s="27"/>
      <c r="P328" s="27"/>
      <c r="R328" s="62"/>
      <c r="S328" s="27"/>
    </row>
    <row r="329" spans="10:35">
      <c r="J329" s="27"/>
      <c r="K329" s="27"/>
      <c r="L329" s="27"/>
      <c r="M329" s="27"/>
      <c r="N329" s="27"/>
      <c r="O329" s="27"/>
      <c r="P329" s="27"/>
      <c r="R329" s="62"/>
      <c r="S329" s="27"/>
    </row>
    <row r="330" spans="10:35">
      <c r="J330" s="27"/>
      <c r="K330" s="27"/>
      <c r="L330" s="27"/>
      <c r="M330" s="27"/>
      <c r="N330" s="27"/>
      <c r="O330" s="27"/>
      <c r="P330" s="27"/>
      <c r="R330" s="62"/>
      <c r="S330" s="27"/>
    </row>
    <row r="331" spans="10:35">
      <c r="J331" s="27"/>
      <c r="K331" s="27"/>
      <c r="L331" s="27"/>
      <c r="M331" s="27"/>
      <c r="N331" s="27"/>
      <c r="O331" s="27"/>
      <c r="P331" s="27"/>
      <c r="R331" s="62"/>
      <c r="S331" s="27"/>
    </row>
    <row r="332" spans="10:35">
      <c r="J332" s="27"/>
      <c r="K332" s="27"/>
      <c r="L332" s="27"/>
      <c r="M332" s="27"/>
      <c r="N332" s="27"/>
      <c r="O332" s="27"/>
      <c r="P332" s="27"/>
      <c r="R332" s="62"/>
      <c r="S332" s="27"/>
    </row>
    <row r="333" spans="10:35">
      <c r="J333" s="27"/>
      <c r="K333" s="27"/>
      <c r="L333" s="27"/>
      <c r="M333" s="27"/>
      <c r="N333" s="27"/>
      <c r="O333" s="27"/>
      <c r="P333" s="27"/>
      <c r="R333" s="62"/>
      <c r="S333" s="27"/>
    </row>
    <row r="334" spans="10:35">
      <c r="J334" s="27"/>
      <c r="K334" s="27"/>
      <c r="L334" s="27"/>
      <c r="M334" s="27"/>
      <c r="N334" s="27"/>
      <c r="O334" s="27"/>
      <c r="P334" s="27"/>
      <c r="R334" s="62"/>
      <c r="S334" s="27"/>
    </row>
    <row r="335" spans="10:35">
      <c r="J335" s="27"/>
      <c r="K335" s="27"/>
      <c r="L335" s="27"/>
      <c r="M335" s="27"/>
      <c r="N335" s="27"/>
      <c r="O335" s="27"/>
      <c r="P335" s="27"/>
      <c r="R335" s="62"/>
      <c r="S335" s="27"/>
    </row>
    <row r="336" spans="10:35">
      <c r="J336" s="27"/>
      <c r="K336" s="27"/>
      <c r="L336" s="27"/>
      <c r="M336" s="27"/>
      <c r="N336" s="27"/>
      <c r="O336" s="27"/>
      <c r="P336" s="27"/>
      <c r="R336" s="62"/>
      <c r="S336" s="27"/>
    </row>
    <row r="337" spans="10:19">
      <c r="J337" s="27"/>
      <c r="K337" s="27"/>
      <c r="L337" s="27"/>
      <c r="M337" s="27"/>
      <c r="N337" s="27"/>
      <c r="O337" s="27"/>
      <c r="P337" s="27"/>
      <c r="R337" s="62"/>
      <c r="S337" s="27"/>
    </row>
    <row r="338" spans="10:19">
      <c r="J338" s="27"/>
      <c r="K338" s="27"/>
      <c r="L338" s="27"/>
      <c r="M338" s="27"/>
      <c r="N338" s="27"/>
      <c r="O338" s="27"/>
      <c r="P338" s="27"/>
      <c r="R338" s="62"/>
      <c r="S338" s="27"/>
    </row>
    <row r="339" spans="10:19">
      <c r="J339" s="27"/>
      <c r="K339" s="27"/>
      <c r="L339" s="27"/>
      <c r="M339" s="27"/>
      <c r="N339" s="27"/>
      <c r="O339" s="27"/>
      <c r="P339" s="27"/>
      <c r="R339" s="62"/>
      <c r="S339" s="27"/>
    </row>
    <row r="340" spans="10:19">
      <c r="J340" s="27"/>
      <c r="K340" s="27"/>
      <c r="L340" s="27"/>
      <c r="M340" s="27"/>
      <c r="N340" s="27"/>
      <c r="O340" s="27"/>
      <c r="P340" s="27"/>
      <c r="R340" s="62"/>
      <c r="S340" s="27"/>
    </row>
    <row r="341" spans="10:19">
      <c r="J341" s="27"/>
      <c r="K341" s="27"/>
      <c r="L341" s="27"/>
      <c r="M341" s="27"/>
      <c r="N341" s="27"/>
      <c r="O341" s="27"/>
      <c r="P341" s="27"/>
      <c r="R341" s="62"/>
      <c r="S341" s="27"/>
    </row>
    <row r="342" spans="10:19">
      <c r="J342" s="27"/>
      <c r="K342" s="27"/>
      <c r="L342" s="27"/>
      <c r="M342" s="27"/>
      <c r="N342" s="27"/>
      <c r="O342" s="27"/>
      <c r="P342" s="27"/>
      <c r="R342" s="62"/>
      <c r="S342" s="27"/>
    </row>
    <row r="343" spans="10:19">
      <c r="J343" s="27"/>
      <c r="K343" s="27"/>
      <c r="L343" s="27"/>
      <c r="M343" s="27"/>
      <c r="N343" s="27"/>
      <c r="O343" s="27"/>
      <c r="P343" s="27"/>
      <c r="R343" s="62"/>
      <c r="S343" s="27"/>
    </row>
    <row r="344" spans="10:19">
      <c r="J344" s="27"/>
      <c r="K344" s="27"/>
      <c r="L344" s="27"/>
      <c r="M344" s="27"/>
      <c r="N344" s="27"/>
      <c r="O344" s="27"/>
      <c r="P344" s="27"/>
      <c r="R344" s="62"/>
      <c r="S344" s="27"/>
    </row>
    <row r="345" spans="10:19">
      <c r="J345" s="27"/>
      <c r="K345" s="27"/>
      <c r="L345" s="27"/>
      <c r="M345" s="27"/>
      <c r="N345" s="27"/>
      <c r="O345" s="27"/>
      <c r="P345" s="27"/>
      <c r="R345" s="62"/>
      <c r="S345" s="27"/>
    </row>
    <row r="346" spans="10:19">
      <c r="J346" s="27"/>
      <c r="K346" s="27"/>
      <c r="L346" s="27"/>
      <c r="M346" s="27"/>
      <c r="N346" s="27"/>
      <c r="O346" s="27"/>
      <c r="P346" s="27"/>
      <c r="R346" s="62"/>
      <c r="S346" s="27"/>
    </row>
    <row r="347" spans="10:19">
      <c r="J347" s="27"/>
      <c r="K347" s="27"/>
      <c r="L347" s="27"/>
      <c r="M347" s="27"/>
      <c r="N347" s="27"/>
      <c r="O347" s="27"/>
      <c r="P347" s="27"/>
      <c r="R347" s="62"/>
      <c r="S347" s="27"/>
    </row>
    <row r="348" spans="10:19">
      <c r="J348" s="27"/>
      <c r="K348" s="27"/>
      <c r="L348" s="27"/>
      <c r="M348" s="27"/>
      <c r="N348" s="27"/>
      <c r="O348" s="27"/>
      <c r="P348" s="27"/>
      <c r="R348" s="62"/>
      <c r="S348" s="27"/>
    </row>
    <row r="349" spans="10:19">
      <c r="J349" s="27"/>
      <c r="K349" s="27"/>
      <c r="L349" s="27"/>
      <c r="M349" s="27"/>
      <c r="N349" s="27"/>
      <c r="O349" s="27"/>
      <c r="P349" s="27"/>
      <c r="R349" s="62"/>
      <c r="S349" s="27"/>
    </row>
    <row r="350" spans="10:19">
      <c r="J350" s="27"/>
      <c r="K350" s="27"/>
      <c r="L350" s="27"/>
      <c r="M350" s="27"/>
      <c r="N350" s="27"/>
      <c r="O350" s="27"/>
      <c r="P350" s="27"/>
      <c r="R350" s="62"/>
      <c r="S350" s="27"/>
    </row>
    <row r="351" spans="10:19">
      <c r="J351" s="27"/>
      <c r="K351" s="27"/>
      <c r="L351" s="27"/>
      <c r="M351" s="27"/>
      <c r="N351" s="27"/>
      <c r="O351" s="27"/>
      <c r="P351" s="27"/>
      <c r="R351" s="62"/>
      <c r="S351" s="27"/>
    </row>
    <row r="352" spans="10:19">
      <c r="J352" s="27"/>
      <c r="K352" s="27"/>
      <c r="L352" s="27"/>
      <c r="M352" s="27"/>
      <c r="N352" s="27"/>
      <c r="O352" s="27"/>
      <c r="P352" s="27"/>
      <c r="R352" s="62"/>
      <c r="S352" s="27"/>
    </row>
    <row r="353" spans="10:19">
      <c r="J353" s="27"/>
      <c r="K353" s="27"/>
      <c r="L353" s="27"/>
      <c r="M353" s="27"/>
      <c r="N353" s="27"/>
      <c r="O353" s="27"/>
      <c r="P353" s="27"/>
      <c r="R353" s="62"/>
      <c r="S353" s="27"/>
    </row>
    <row r="354" spans="10:19">
      <c r="J354" s="27"/>
      <c r="K354" s="27"/>
      <c r="L354" s="27"/>
      <c r="M354" s="27"/>
      <c r="N354" s="27"/>
      <c r="O354" s="27"/>
      <c r="P354" s="27"/>
      <c r="R354" s="62"/>
      <c r="S354" s="27"/>
    </row>
    <row r="355" spans="10:19">
      <c r="J355" s="27"/>
      <c r="K355" s="27"/>
      <c r="L355" s="27"/>
      <c r="M355" s="27"/>
      <c r="N355" s="27"/>
      <c r="O355" s="27"/>
      <c r="P355" s="27"/>
      <c r="R355" s="62"/>
      <c r="S355" s="27"/>
    </row>
    <row r="356" spans="10:19">
      <c r="J356" s="27"/>
      <c r="K356" s="27"/>
      <c r="L356" s="27"/>
      <c r="M356" s="27"/>
      <c r="N356" s="27"/>
      <c r="O356" s="27"/>
      <c r="P356" s="27"/>
      <c r="R356" s="62"/>
      <c r="S356" s="27"/>
    </row>
    <row r="357" spans="10:19">
      <c r="J357" s="27"/>
      <c r="K357" s="27"/>
      <c r="L357" s="27"/>
      <c r="M357" s="27"/>
      <c r="N357" s="27"/>
      <c r="O357" s="27"/>
      <c r="P357" s="27"/>
      <c r="R357" s="62"/>
      <c r="S357" s="27"/>
    </row>
    <row r="358" spans="10:19">
      <c r="J358" s="27"/>
      <c r="K358" s="27"/>
      <c r="L358" s="27"/>
      <c r="M358" s="27"/>
      <c r="N358" s="27"/>
      <c r="O358" s="27"/>
      <c r="P358" s="27"/>
      <c r="R358" s="62"/>
      <c r="S358" s="27"/>
    </row>
    <row r="359" spans="10:19">
      <c r="J359" s="27"/>
      <c r="K359" s="27"/>
      <c r="L359" s="27"/>
      <c r="M359" s="27"/>
      <c r="N359" s="27"/>
      <c r="O359" s="27"/>
      <c r="P359" s="27"/>
      <c r="R359" s="62"/>
      <c r="S359" s="27"/>
    </row>
    <row r="360" spans="10:19">
      <c r="J360" s="27"/>
      <c r="K360" s="27"/>
      <c r="L360" s="27"/>
      <c r="M360" s="27"/>
      <c r="N360" s="27"/>
      <c r="O360" s="27"/>
      <c r="P360" s="27"/>
      <c r="R360" s="62"/>
      <c r="S360" s="27"/>
    </row>
    <row r="361" spans="10:19">
      <c r="J361" s="27"/>
      <c r="K361" s="27"/>
      <c r="L361" s="27"/>
      <c r="M361" s="27"/>
      <c r="N361" s="27"/>
      <c r="O361" s="27"/>
      <c r="P361" s="27"/>
      <c r="R361" s="62"/>
      <c r="S361" s="27"/>
    </row>
    <row r="362" spans="10:19">
      <c r="J362" s="27"/>
      <c r="K362" s="27"/>
      <c r="L362" s="27"/>
      <c r="M362" s="27"/>
      <c r="N362" s="27"/>
      <c r="O362" s="27"/>
      <c r="P362" s="27"/>
      <c r="R362" s="62"/>
      <c r="S362" s="27"/>
    </row>
    <row r="363" spans="10:19">
      <c r="J363" s="27"/>
      <c r="K363" s="27"/>
      <c r="L363" s="27"/>
      <c r="M363" s="27"/>
      <c r="N363" s="27"/>
      <c r="O363" s="27"/>
      <c r="P363" s="27"/>
      <c r="R363" s="62"/>
      <c r="S363" s="27"/>
    </row>
    <row r="364" spans="10:19">
      <c r="J364" s="27"/>
      <c r="K364" s="27"/>
      <c r="L364" s="27"/>
      <c r="M364" s="27"/>
      <c r="N364" s="27"/>
      <c r="O364" s="27"/>
      <c r="P364" s="27"/>
      <c r="R364" s="62"/>
      <c r="S364" s="27"/>
    </row>
    <row r="365" spans="10:19">
      <c r="J365" s="27"/>
      <c r="K365" s="27"/>
      <c r="L365" s="27"/>
      <c r="M365" s="27"/>
      <c r="N365" s="27"/>
      <c r="O365" s="27"/>
      <c r="P365" s="27"/>
      <c r="R365" s="62"/>
      <c r="S365" s="27"/>
    </row>
    <row r="366" spans="10:19">
      <c r="J366" s="27"/>
      <c r="K366" s="27"/>
      <c r="L366" s="27"/>
      <c r="M366" s="27"/>
      <c r="N366" s="27"/>
      <c r="O366" s="27"/>
      <c r="P366" s="27"/>
      <c r="R366" s="62"/>
      <c r="S366" s="27"/>
    </row>
    <row r="367" spans="10:19">
      <c r="J367" s="27"/>
      <c r="K367" s="27"/>
      <c r="L367" s="27"/>
      <c r="M367" s="27"/>
      <c r="N367" s="27"/>
      <c r="O367" s="27"/>
      <c r="P367" s="27"/>
      <c r="R367" s="62"/>
      <c r="S367" s="27"/>
    </row>
    <row r="368" spans="10:19">
      <c r="J368" s="27"/>
      <c r="K368" s="27"/>
      <c r="L368" s="27"/>
      <c r="M368" s="27"/>
      <c r="N368" s="27"/>
      <c r="O368" s="27"/>
      <c r="P368" s="27"/>
      <c r="R368" s="62"/>
      <c r="S368" s="27"/>
    </row>
    <row r="369" spans="10:19">
      <c r="J369" s="27"/>
      <c r="K369" s="27"/>
      <c r="L369" s="27"/>
      <c r="M369" s="27"/>
      <c r="N369" s="27"/>
      <c r="O369" s="27"/>
      <c r="P369" s="27"/>
      <c r="R369" s="62"/>
      <c r="S369" s="27"/>
    </row>
    <row r="370" spans="10:19">
      <c r="J370" s="27"/>
      <c r="K370" s="27"/>
      <c r="L370" s="27"/>
      <c r="M370" s="27"/>
      <c r="N370" s="27"/>
      <c r="O370" s="27"/>
      <c r="P370" s="27"/>
      <c r="R370" s="62"/>
      <c r="S370" s="27"/>
    </row>
    <row r="371" spans="10:19">
      <c r="J371" s="27"/>
      <c r="K371" s="27"/>
      <c r="L371" s="27"/>
      <c r="M371" s="27"/>
      <c r="N371" s="27"/>
      <c r="O371" s="27"/>
      <c r="P371" s="27"/>
      <c r="R371" s="62"/>
      <c r="S371" s="27"/>
    </row>
    <row r="372" spans="10:19">
      <c r="J372" s="27"/>
      <c r="K372" s="27"/>
      <c r="L372" s="27"/>
      <c r="M372" s="27"/>
      <c r="N372" s="27"/>
      <c r="O372" s="27"/>
      <c r="P372" s="27"/>
      <c r="R372" s="62"/>
      <c r="S372" s="27"/>
    </row>
    <row r="373" spans="10:19">
      <c r="J373" s="27"/>
      <c r="K373" s="27"/>
      <c r="L373" s="27"/>
      <c r="M373" s="27"/>
      <c r="N373" s="27"/>
      <c r="O373" s="27"/>
      <c r="P373" s="27"/>
      <c r="R373" s="62"/>
      <c r="S373" s="27"/>
    </row>
    <row r="374" spans="10:19">
      <c r="J374" s="27"/>
      <c r="K374" s="27"/>
      <c r="L374" s="27"/>
      <c r="M374" s="27"/>
      <c r="N374" s="27"/>
      <c r="O374" s="27"/>
      <c r="P374" s="27"/>
      <c r="R374" s="62"/>
      <c r="S374" s="27"/>
    </row>
    <row r="375" spans="10:19">
      <c r="J375" s="27"/>
      <c r="K375" s="27"/>
      <c r="L375" s="27"/>
      <c r="M375" s="27"/>
      <c r="N375" s="27"/>
      <c r="O375" s="27"/>
      <c r="P375" s="27"/>
      <c r="R375" s="62"/>
      <c r="S375" s="27"/>
    </row>
    <row r="376" spans="10:19">
      <c r="J376" s="27"/>
      <c r="K376" s="27"/>
      <c r="L376" s="27"/>
      <c r="M376" s="27"/>
      <c r="N376" s="27"/>
      <c r="O376" s="27"/>
      <c r="P376" s="27"/>
      <c r="R376" s="62"/>
      <c r="S376" s="27"/>
    </row>
    <row r="377" spans="10:19">
      <c r="J377" s="27"/>
      <c r="K377" s="27"/>
      <c r="L377" s="27"/>
      <c r="M377" s="27"/>
      <c r="N377" s="27"/>
      <c r="O377" s="27"/>
      <c r="P377" s="27"/>
      <c r="R377" s="62"/>
      <c r="S377" s="27"/>
    </row>
    <row r="378" spans="10:19">
      <c r="J378" s="27"/>
      <c r="K378" s="27"/>
      <c r="L378" s="27"/>
      <c r="M378" s="27"/>
      <c r="N378" s="27"/>
      <c r="O378" s="27"/>
      <c r="P378" s="27"/>
      <c r="R378" s="62"/>
      <c r="S378" s="27"/>
    </row>
    <row r="379" spans="10:19">
      <c r="J379" s="27"/>
      <c r="K379" s="27"/>
      <c r="L379" s="27"/>
      <c r="M379" s="27"/>
      <c r="N379" s="27"/>
      <c r="O379" s="27"/>
      <c r="P379" s="27"/>
      <c r="R379" s="62"/>
      <c r="S379" s="27"/>
    </row>
    <row r="380" spans="10:19">
      <c r="J380" s="27"/>
      <c r="K380" s="27"/>
      <c r="L380" s="27"/>
      <c r="M380" s="27"/>
      <c r="N380" s="27"/>
      <c r="O380" s="27"/>
      <c r="P380" s="27"/>
      <c r="R380" s="62"/>
      <c r="S380" s="27"/>
    </row>
    <row r="381" spans="10:19">
      <c r="J381" s="27"/>
      <c r="K381" s="27"/>
      <c r="L381" s="27"/>
      <c r="M381" s="27"/>
      <c r="N381" s="27"/>
      <c r="O381" s="27"/>
      <c r="P381" s="27"/>
      <c r="R381" s="62"/>
      <c r="S381" s="27"/>
    </row>
    <row r="382" spans="10:19">
      <c r="J382" s="27"/>
      <c r="K382" s="27"/>
      <c r="L382" s="27"/>
      <c r="M382" s="27"/>
      <c r="N382" s="27"/>
      <c r="O382" s="27"/>
      <c r="P382" s="27"/>
      <c r="R382" s="62"/>
      <c r="S382" s="27"/>
    </row>
    <row r="383" spans="10:19">
      <c r="J383" s="27"/>
      <c r="K383" s="27"/>
      <c r="L383" s="27"/>
      <c r="M383" s="27"/>
      <c r="N383" s="27"/>
      <c r="O383" s="27"/>
      <c r="P383" s="27"/>
      <c r="R383" s="62"/>
      <c r="S383" s="27"/>
    </row>
    <row r="384" spans="10:19">
      <c r="J384" s="27"/>
      <c r="K384" s="27"/>
      <c r="L384" s="27"/>
      <c r="M384" s="27"/>
      <c r="N384" s="27"/>
      <c r="O384" s="27"/>
      <c r="P384" s="27"/>
      <c r="R384" s="62"/>
      <c r="S384" s="27"/>
    </row>
    <row r="385" spans="10:19">
      <c r="J385" s="27"/>
      <c r="K385" s="27"/>
      <c r="L385" s="27"/>
      <c r="M385" s="27"/>
      <c r="N385" s="27"/>
      <c r="O385" s="27"/>
      <c r="P385" s="27"/>
      <c r="R385" s="62"/>
      <c r="S385" s="27"/>
    </row>
    <row r="386" spans="10:19">
      <c r="J386" s="27"/>
      <c r="K386" s="27"/>
      <c r="L386" s="27"/>
      <c r="M386" s="27"/>
      <c r="N386" s="27"/>
      <c r="O386" s="27"/>
      <c r="P386" s="27"/>
      <c r="R386" s="62"/>
      <c r="S386" s="27"/>
    </row>
    <row r="387" spans="10:19">
      <c r="J387" s="27"/>
      <c r="K387" s="27"/>
      <c r="L387" s="27"/>
      <c r="M387" s="27"/>
      <c r="N387" s="27"/>
      <c r="O387" s="27"/>
      <c r="P387" s="27"/>
      <c r="R387" s="62"/>
      <c r="S387" s="27"/>
    </row>
    <row r="388" spans="10:19">
      <c r="J388" s="27"/>
      <c r="K388" s="27"/>
      <c r="L388" s="27"/>
      <c r="M388" s="27"/>
      <c r="N388" s="27"/>
      <c r="O388" s="27"/>
      <c r="P388" s="27"/>
      <c r="R388" s="62"/>
      <c r="S388" s="27"/>
    </row>
    <row r="389" spans="10:19">
      <c r="J389" s="27"/>
      <c r="K389" s="27"/>
      <c r="L389" s="27"/>
      <c r="M389" s="27"/>
      <c r="N389" s="27"/>
      <c r="O389" s="27"/>
      <c r="P389" s="27"/>
      <c r="R389" s="62"/>
      <c r="S389" s="27"/>
    </row>
    <row r="390" spans="10:19">
      <c r="J390" s="27"/>
      <c r="K390" s="27"/>
      <c r="L390" s="27"/>
      <c r="M390" s="27"/>
      <c r="N390" s="27"/>
      <c r="O390" s="27"/>
      <c r="P390" s="27"/>
      <c r="R390" s="62"/>
      <c r="S390" s="27"/>
    </row>
    <row r="391" spans="10:19">
      <c r="J391" s="27"/>
      <c r="K391" s="27"/>
      <c r="L391" s="27"/>
      <c r="M391" s="27"/>
      <c r="N391" s="27"/>
      <c r="O391" s="27"/>
      <c r="P391" s="27"/>
      <c r="R391" s="62"/>
      <c r="S391" s="27"/>
    </row>
    <row r="392" spans="10:19">
      <c r="J392" s="27"/>
      <c r="K392" s="27"/>
      <c r="L392" s="27"/>
      <c r="M392" s="27"/>
      <c r="N392" s="27"/>
      <c r="O392" s="27"/>
      <c r="P392" s="27"/>
      <c r="R392" s="62"/>
      <c r="S392" s="27"/>
    </row>
    <row r="393" spans="10:19">
      <c r="J393" s="27"/>
      <c r="K393" s="27"/>
      <c r="L393" s="27"/>
      <c r="M393" s="27"/>
      <c r="N393" s="27"/>
      <c r="O393" s="27"/>
      <c r="P393" s="27"/>
      <c r="R393" s="62"/>
      <c r="S393" s="27"/>
    </row>
    <row r="394" spans="10:19">
      <c r="J394" s="27"/>
      <c r="K394" s="27"/>
      <c r="L394" s="27"/>
      <c r="M394" s="27"/>
      <c r="N394" s="27"/>
      <c r="O394" s="27"/>
      <c r="P394" s="27"/>
      <c r="R394" s="62"/>
      <c r="S394" s="27"/>
    </row>
    <row r="395" spans="10:19">
      <c r="J395" s="27"/>
      <c r="K395" s="27"/>
      <c r="L395" s="27"/>
      <c r="M395" s="27"/>
      <c r="N395" s="27"/>
      <c r="O395" s="27"/>
      <c r="P395" s="27"/>
      <c r="R395" s="62"/>
      <c r="S395" s="27"/>
    </row>
    <row r="396" spans="10:19">
      <c r="J396" s="27"/>
      <c r="K396" s="27"/>
      <c r="L396" s="27"/>
      <c r="M396" s="27"/>
      <c r="N396" s="27"/>
      <c r="O396" s="27"/>
      <c r="P396" s="27"/>
      <c r="R396" s="62"/>
      <c r="S396" s="27"/>
    </row>
    <row r="397" spans="10:19">
      <c r="J397" s="27"/>
      <c r="K397" s="27"/>
      <c r="L397" s="27"/>
      <c r="M397" s="27"/>
      <c r="N397" s="27"/>
      <c r="O397" s="27"/>
      <c r="P397" s="27"/>
      <c r="R397" s="62"/>
      <c r="S397" s="27"/>
    </row>
    <row r="398" spans="10:19">
      <c r="J398" s="27"/>
      <c r="K398" s="27"/>
      <c r="L398" s="27"/>
      <c r="M398" s="27"/>
      <c r="N398" s="27"/>
      <c r="O398" s="27"/>
      <c r="P398" s="27"/>
      <c r="R398" s="62"/>
      <c r="S398" s="27"/>
    </row>
    <row r="399" spans="10:19">
      <c r="J399" s="27"/>
      <c r="K399" s="27"/>
      <c r="L399" s="27"/>
      <c r="M399" s="27"/>
      <c r="N399" s="27"/>
      <c r="O399" s="27"/>
      <c r="P399" s="27"/>
      <c r="R399" s="62"/>
      <c r="S399" s="27"/>
    </row>
    <row r="400" spans="10:19">
      <c r="J400" s="27"/>
      <c r="K400" s="27"/>
      <c r="L400" s="27"/>
      <c r="M400" s="27"/>
      <c r="N400" s="27"/>
      <c r="O400" s="27"/>
      <c r="P400" s="27"/>
      <c r="R400" s="62"/>
      <c r="S400" s="27"/>
    </row>
    <row r="401" spans="10:19">
      <c r="J401" s="27"/>
      <c r="K401" s="27"/>
      <c r="L401" s="27"/>
      <c r="M401" s="27"/>
      <c r="N401" s="27"/>
      <c r="O401" s="27"/>
      <c r="P401" s="27"/>
      <c r="R401" s="62"/>
      <c r="S401" s="27"/>
    </row>
    <row r="402" spans="10:19">
      <c r="J402" s="27"/>
      <c r="K402" s="27"/>
      <c r="L402" s="27"/>
      <c r="M402" s="27"/>
      <c r="N402" s="27"/>
      <c r="O402" s="27"/>
      <c r="P402" s="27"/>
      <c r="R402" s="62"/>
      <c r="S402" s="27"/>
    </row>
    <row r="403" spans="10:19">
      <c r="J403" s="27"/>
      <c r="K403" s="27"/>
      <c r="L403" s="27"/>
      <c r="M403" s="27"/>
      <c r="N403" s="27"/>
      <c r="O403" s="27"/>
      <c r="P403" s="27"/>
      <c r="R403" s="62"/>
      <c r="S403" s="27"/>
    </row>
    <row r="404" spans="10:19">
      <c r="J404" s="27"/>
      <c r="K404" s="27"/>
      <c r="L404" s="27"/>
      <c r="M404" s="27"/>
      <c r="N404" s="27"/>
      <c r="O404" s="27"/>
      <c r="P404" s="27"/>
      <c r="R404" s="62"/>
      <c r="S404" s="27"/>
    </row>
    <row r="405" spans="10:19">
      <c r="J405" s="27"/>
      <c r="K405" s="27"/>
      <c r="L405" s="27"/>
      <c r="M405" s="27"/>
      <c r="N405" s="27"/>
      <c r="O405" s="27"/>
      <c r="P405" s="27"/>
      <c r="Q405" s="27"/>
      <c r="R405" s="59"/>
      <c r="S405" s="27"/>
    </row>
    <row r="406" spans="10:19">
      <c r="J406" s="27"/>
      <c r="K406" s="27"/>
      <c r="L406" s="27"/>
      <c r="M406" s="27"/>
      <c r="N406" s="27"/>
      <c r="O406" s="27"/>
      <c r="P406" s="27"/>
      <c r="Q406" s="27"/>
      <c r="R406" s="59"/>
      <c r="S406" s="27"/>
    </row>
    <row r="407" spans="10:19">
      <c r="J407" s="27"/>
      <c r="K407" s="27"/>
      <c r="L407" s="27"/>
      <c r="M407" s="27"/>
      <c r="N407" s="27"/>
      <c r="O407" s="27"/>
      <c r="P407" s="27"/>
      <c r="Q407" s="27"/>
      <c r="R407" s="59"/>
      <c r="S407" s="27"/>
    </row>
    <row r="408" spans="10:19">
      <c r="J408" s="27"/>
      <c r="K408" s="27"/>
      <c r="L408" s="27"/>
      <c r="M408" s="27"/>
      <c r="N408" s="27"/>
      <c r="O408" s="27"/>
      <c r="P408" s="27"/>
      <c r="Q408" s="27"/>
      <c r="R408" s="59"/>
      <c r="S408" s="27"/>
    </row>
    <row r="409" spans="10:19">
      <c r="J409" s="27"/>
      <c r="K409" s="27"/>
      <c r="L409" s="27"/>
      <c r="M409" s="27"/>
      <c r="N409" s="27"/>
      <c r="O409" s="27"/>
      <c r="P409" s="27"/>
      <c r="Q409" s="27"/>
      <c r="R409" s="59"/>
      <c r="S409" s="27"/>
    </row>
    <row r="410" spans="10:19">
      <c r="J410" s="27"/>
      <c r="K410" s="27"/>
      <c r="L410" s="27"/>
      <c r="M410" s="27"/>
      <c r="N410" s="27"/>
      <c r="O410" s="27"/>
      <c r="P410" s="27"/>
      <c r="Q410" s="27"/>
      <c r="R410" s="59"/>
      <c r="S410" s="27"/>
    </row>
    <row r="411" spans="10:19">
      <c r="J411" s="27"/>
      <c r="K411" s="27"/>
      <c r="L411" s="27"/>
      <c r="M411" s="27"/>
      <c r="N411" s="27"/>
      <c r="O411" s="27"/>
      <c r="P411" s="27"/>
      <c r="Q411" s="27"/>
      <c r="R411" s="59"/>
      <c r="S411" s="27"/>
    </row>
    <row r="412" spans="10:19">
      <c r="J412" s="27"/>
      <c r="K412" s="27"/>
      <c r="L412" s="27"/>
      <c r="M412" s="27"/>
      <c r="N412" s="27"/>
      <c r="O412" s="27"/>
      <c r="P412" s="27"/>
      <c r="Q412" s="27"/>
      <c r="R412" s="27"/>
      <c r="S412" s="27"/>
    </row>
    <row r="413" spans="10:19">
      <c r="J413" s="27"/>
      <c r="K413" s="27"/>
      <c r="L413" s="27"/>
      <c r="M413" s="27"/>
      <c r="N413" s="27"/>
      <c r="O413" s="27"/>
      <c r="P413" s="27"/>
      <c r="Q413" s="27"/>
      <c r="R413" s="27"/>
      <c r="S413" s="27"/>
    </row>
    <row r="414" spans="10:19">
      <c r="J414" s="27"/>
      <c r="K414" s="27"/>
      <c r="L414" s="27"/>
      <c r="M414" s="27"/>
      <c r="N414" s="27"/>
      <c r="O414" s="27"/>
      <c r="P414" s="27"/>
      <c r="Q414" s="27"/>
      <c r="R414" s="27"/>
      <c r="S414" s="27"/>
    </row>
    <row r="415" spans="10:19">
      <c r="J415" s="27"/>
      <c r="K415" s="27"/>
      <c r="L415" s="27"/>
      <c r="M415" s="27"/>
      <c r="N415" s="27"/>
      <c r="O415" s="27"/>
      <c r="P415" s="27"/>
      <c r="Q415" s="27"/>
      <c r="R415" s="27"/>
      <c r="S415" s="27"/>
    </row>
    <row r="416" spans="10:19">
      <c r="J416" s="27"/>
      <c r="K416" s="27"/>
      <c r="L416" s="27"/>
      <c r="M416" s="27"/>
      <c r="N416" s="27"/>
      <c r="O416" s="27"/>
      <c r="P416" s="27"/>
      <c r="Q416" s="27"/>
      <c r="R416" s="27"/>
      <c r="S416" s="27"/>
    </row>
    <row r="417" spans="7:19">
      <c r="J417" s="27"/>
      <c r="K417" s="27"/>
      <c r="L417" s="27"/>
      <c r="M417" s="27"/>
      <c r="N417" s="27"/>
      <c r="O417" s="27"/>
      <c r="P417" s="27"/>
      <c r="Q417" s="27"/>
      <c r="R417" s="27"/>
      <c r="S417" s="27"/>
    </row>
    <row r="418" spans="7:19">
      <c r="J418" s="27"/>
      <c r="K418" s="27"/>
      <c r="L418" s="27"/>
      <c r="M418" s="27"/>
      <c r="N418" s="27"/>
      <c r="O418" s="27"/>
      <c r="P418" s="27"/>
      <c r="Q418" s="27"/>
      <c r="R418" s="27"/>
      <c r="S418" s="27"/>
    </row>
    <row r="419" spans="7:19">
      <c r="J419" s="27"/>
    </row>
    <row r="420" spans="7:19">
      <c r="J420" s="27"/>
    </row>
    <row r="421" spans="7:19">
      <c r="J421" s="27"/>
    </row>
    <row r="422" spans="7:19">
      <c r="J422" s="27"/>
    </row>
    <row r="423" spans="7:19">
      <c r="J423" s="27"/>
    </row>
    <row r="424" spans="7:19">
      <c r="I424" s="27"/>
      <c r="J424" s="27"/>
    </row>
    <row r="425" spans="7:19">
      <c r="I425" s="27"/>
    </row>
    <row r="426" spans="7:19">
      <c r="G426" s="27"/>
      <c r="I426" s="27"/>
    </row>
    <row r="427" spans="7:19" ht="15">
      <c r="G427" s="27"/>
      <c r="J427" s="63"/>
    </row>
    <row r="428" spans="7:19">
      <c r="G428" s="27"/>
      <c r="J428" s="27"/>
    </row>
    <row r="429" spans="7:19">
      <c r="J429" s="27"/>
    </row>
    <row r="430" spans="7:19">
      <c r="J430" s="27"/>
    </row>
    <row r="431" spans="7:19">
      <c r="J431" s="27"/>
    </row>
    <row r="432" spans="7:19">
      <c r="J432" s="27"/>
    </row>
    <row r="433" spans="5:10">
      <c r="J433" s="27"/>
    </row>
    <row r="434" spans="5:10">
      <c r="J434" s="27"/>
    </row>
    <row r="435" spans="5:10">
      <c r="H435" s="27"/>
      <c r="J435" s="27"/>
    </row>
    <row r="436" spans="5:10">
      <c r="E436" s="27"/>
      <c r="H436" s="27"/>
      <c r="J436" s="27"/>
    </row>
    <row r="437" spans="5:10">
      <c r="H437" s="27"/>
      <c r="J437" s="27"/>
    </row>
    <row r="438" spans="5:10">
      <c r="J438" s="27"/>
    </row>
    <row r="439" spans="5:10">
      <c r="J439" s="27"/>
    </row>
    <row r="440" spans="5:10">
      <c r="J440" s="27"/>
    </row>
    <row r="441" spans="5:10">
      <c r="J441" s="27"/>
    </row>
    <row r="442" spans="5:10">
      <c r="J442" s="27"/>
    </row>
    <row r="443" spans="5:10">
      <c r="J443" s="27"/>
    </row>
    <row r="444" spans="5:10">
      <c r="F444" s="27"/>
      <c r="G444" s="27"/>
      <c r="J444" s="27"/>
    </row>
    <row r="445" spans="5:10">
      <c r="F445" s="27"/>
      <c r="J445" s="27"/>
    </row>
    <row r="446" spans="5:10">
      <c r="F446" s="27"/>
      <c r="G446" s="27"/>
      <c r="I446" s="27"/>
      <c r="J446" s="27"/>
    </row>
    <row r="447" spans="5:10">
      <c r="J447" s="27"/>
    </row>
    <row r="448" spans="5:10">
      <c r="E448" s="27"/>
      <c r="I448" s="27"/>
      <c r="J448" s="27"/>
    </row>
    <row r="449" spans="6:10">
      <c r="J449" s="27"/>
    </row>
    <row r="450" spans="6:10">
      <c r="J450" s="27"/>
    </row>
    <row r="451" spans="6:10">
      <c r="J451" s="27"/>
    </row>
    <row r="452" spans="6:10">
      <c r="J452" s="27"/>
    </row>
    <row r="453" spans="6:10">
      <c r="J453" s="27"/>
    </row>
    <row r="454" spans="6:10">
      <c r="J454" s="27"/>
    </row>
    <row r="455" spans="6:10">
      <c r="H455" s="27"/>
      <c r="J455" s="27"/>
    </row>
    <row r="456" spans="6:10">
      <c r="J456" s="27"/>
    </row>
    <row r="457" spans="6:10">
      <c r="F457" s="27"/>
      <c r="H457" s="27"/>
      <c r="J457" s="27"/>
    </row>
    <row r="458" spans="6:10">
      <c r="J458" s="27"/>
    </row>
    <row r="459" spans="6:10">
      <c r="F459" s="27"/>
      <c r="J459" s="27"/>
    </row>
    <row r="460" spans="6:10">
      <c r="J460" s="27"/>
    </row>
    <row r="461" spans="6:10">
      <c r="J461" s="27"/>
    </row>
    <row r="462" spans="6:10">
      <c r="J462" s="27"/>
    </row>
    <row r="463" spans="6:10">
      <c r="J463" s="27"/>
    </row>
    <row r="464" spans="6:10">
      <c r="J464" s="27"/>
    </row>
    <row r="465" spans="5:10">
      <c r="J465" s="27"/>
    </row>
    <row r="466" spans="5:10">
      <c r="J466" s="27"/>
    </row>
    <row r="467" spans="5:10">
      <c r="J467" s="27"/>
    </row>
    <row r="468" spans="5:10" ht="15">
      <c r="G468" s="63"/>
      <c r="J468" s="27"/>
    </row>
    <row r="469" spans="5:10" ht="15">
      <c r="E469" s="63"/>
      <c r="J469" s="27"/>
    </row>
    <row r="470" spans="5:10">
      <c r="J470" s="27"/>
    </row>
    <row r="471" spans="5:10">
      <c r="J471" s="27"/>
    </row>
    <row r="472" spans="5:10" ht="15">
      <c r="I472" s="63"/>
      <c r="J472" s="27"/>
    </row>
    <row r="474" spans="5:10" ht="15">
      <c r="J474" s="63"/>
    </row>
    <row r="475" spans="5:10">
      <c r="J475" s="27"/>
    </row>
    <row r="476" spans="5:10">
      <c r="J476" s="27"/>
    </row>
    <row r="477" spans="5:10" ht="15">
      <c r="H477" s="63"/>
      <c r="J477" s="27"/>
    </row>
    <row r="478" spans="5:10">
      <c r="J478" s="27"/>
    </row>
    <row r="479" spans="5:10">
      <c r="J479" s="27"/>
    </row>
    <row r="480" spans="5:10" ht="15">
      <c r="F480" s="63"/>
      <c r="J480" s="27"/>
    </row>
    <row r="481" spans="5:10">
      <c r="J481" s="27"/>
    </row>
    <row r="482" spans="5:10">
      <c r="J482" s="27"/>
    </row>
    <row r="483" spans="5:10">
      <c r="J483" s="27"/>
    </row>
    <row r="484" spans="5:10">
      <c r="J484" s="27"/>
    </row>
    <row r="485" spans="5:10">
      <c r="J485" s="27"/>
    </row>
    <row r="486" spans="5:10">
      <c r="J486" s="27"/>
    </row>
    <row r="487" spans="5:10">
      <c r="J487" s="27"/>
    </row>
    <row r="488" spans="5:10">
      <c r="J488" s="27"/>
    </row>
    <row r="489" spans="5:10">
      <c r="J489" s="27"/>
    </row>
    <row r="490" spans="5:10">
      <c r="J490" s="27"/>
    </row>
    <row r="491" spans="5:10">
      <c r="J491" s="27"/>
    </row>
    <row r="492" spans="5:10">
      <c r="J492" s="27"/>
    </row>
    <row r="493" spans="5:10">
      <c r="J493" s="27"/>
    </row>
    <row r="494" spans="5:10" ht="15">
      <c r="E494" s="63"/>
      <c r="J494" s="27"/>
    </row>
    <row r="495" spans="5:10">
      <c r="J495" s="27"/>
    </row>
    <row r="496" spans="5:10">
      <c r="J496" s="27"/>
    </row>
    <row r="497" spans="5:10">
      <c r="J497" s="27"/>
    </row>
    <row r="498" spans="5:10">
      <c r="J498" s="27"/>
    </row>
    <row r="499" spans="5:10">
      <c r="J499" s="27"/>
    </row>
    <row r="500" spans="5:10">
      <c r="I500" s="27"/>
      <c r="J500" s="27"/>
    </row>
    <row r="501" spans="5:10">
      <c r="G501" s="27"/>
      <c r="J501" s="27"/>
    </row>
    <row r="502" spans="5:10" ht="15">
      <c r="I502" s="63"/>
    </row>
    <row r="503" spans="5:10" ht="15">
      <c r="G503" s="63"/>
    </row>
    <row r="505" spans="5:10" ht="15">
      <c r="J505" s="63"/>
    </row>
    <row r="506" spans="5:10">
      <c r="F506" s="27"/>
      <c r="H506" s="27"/>
      <c r="J506" s="27"/>
    </row>
    <row r="507" spans="5:10">
      <c r="J507" s="27"/>
    </row>
    <row r="508" spans="5:10" ht="15">
      <c r="F508" s="63"/>
      <c r="H508" s="63"/>
      <c r="J508" s="27"/>
    </row>
    <row r="509" spans="5:10">
      <c r="J509" s="27"/>
    </row>
    <row r="510" spans="5:10">
      <c r="J510" s="27"/>
    </row>
    <row r="511" spans="5:10" ht="15">
      <c r="E511" s="63"/>
      <c r="J511" s="27"/>
    </row>
    <row r="512" spans="5:10">
      <c r="J512" s="27"/>
    </row>
    <row r="513" spans="5:10">
      <c r="J513" s="27"/>
    </row>
    <row r="514" spans="5:10">
      <c r="J514" s="27"/>
    </row>
    <row r="515" spans="5:10">
      <c r="J515" s="27"/>
    </row>
    <row r="516" spans="5:10">
      <c r="J516" s="27"/>
    </row>
    <row r="517" spans="5:10">
      <c r="J517" s="27"/>
    </row>
    <row r="518" spans="5:10">
      <c r="J518" s="27"/>
    </row>
    <row r="519" spans="5:10">
      <c r="J519" s="27"/>
    </row>
    <row r="520" spans="5:10" ht="15">
      <c r="G520" s="63"/>
      <c r="J520" s="27"/>
    </row>
    <row r="521" spans="5:10" ht="15">
      <c r="I521" s="63"/>
      <c r="J521" s="27"/>
    </row>
    <row r="522" spans="5:10">
      <c r="J522" s="27"/>
    </row>
    <row r="523" spans="5:10" ht="15">
      <c r="H523" s="63"/>
      <c r="J523" s="27"/>
    </row>
    <row r="524" spans="5:10" ht="15">
      <c r="F524" s="63"/>
      <c r="J524" s="27"/>
    </row>
    <row r="525" spans="5:10" ht="15">
      <c r="E525" s="63"/>
      <c r="J525" s="27"/>
    </row>
    <row r="527" spans="5:10" ht="15">
      <c r="J527" s="63"/>
    </row>
    <row r="528" spans="5:10">
      <c r="J528" s="27"/>
    </row>
    <row r="529" spans="5:10">
      <c r="G529" s="27"/>
      <c r="I529" s="27"/>
      <c r="J529" s="27"/>
    </row>
    <row r="530" spans="5:10">
      <c r="E530" s="27"/>
      <c r="H530" s="27"/>
      <c r="J530" s="27"/>
    </row>
    <row r="531" spans="5:10" ht="15">
      <c r="G531" s="63"/>
      <c r="I531" s="63"/>
      <c r="J531" s="27"/>
    </row>
    <row r="532" spans="5:10" ht="15">
      <c r="E532" s="63"/>
      <c r="H532" s="63"/>
      <c r="J532" s="27"/>
    </row>
    <row r="533" spans="5:10">
      <c r="J533" s="27"/>
    </row>
    <row r="534" spans="5:10">
      <c r="F534" s="27"/>
      <c r="J534" s="27"/>
    </row>
    <row r="535" spans="5:10">
      <c r="J535" s="27"/>
    </row>
    <row r="536" spans="5:10" ht="15">
      <c r="F536" s="63"/>
      <c r="H536" s="27"/>
    </row>
    <row r="537" spans="5:10" ht="15">
      <c r="G537" s="27"/>
      <c r="I537" s="27"/>
      <c r="J537" s="63"/>
    </row>
    <row r="538" spans="5:10" ht="15">
      <c r="F538" s="27"/>
      <c r="H538" s="63"/>
      <c r="J538" s="27"/>
    </row>
    <row r="539" spans="5:10" ht="15">
      <c r="G539" s="63"/>
      <c r="I539" s="63"/>
      <c r="J539" s="27"/>
    </row>
    <row r="540" spans="5:10" ht="15">
      <c r="F540" s="63"/>
      <c r="J540" s="27"/>
    </row>
    <row r="541" spans="5:10">
      <c r="J541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81" max="11" man="1"/>
    <brk id="119" max="11" man="1"/>
    <brk id="173" max="11" man="1"/>
    <brk id="219" max="11" man="1"/>
    <brk id="260" max="11" man="1"/>
    <brk id="295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O170"/>
  <sheetViews>
    <sheetView topLeftCell="A65" workbookViewId="0">
      <selection activeCell="AM16" sqref="AM16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7" width="9.140625" style="2"/>
    <col min="8" max="8" width="9.85546875" style="2" customWidth="1"/>
    <col min="9" max="14" width="9.140625" style="2"/>
    <col min="15" max="19" width="9.7109375" style="2" customWidth="1"/>
    <col min="20" max="20" width="2.7109375" style="2" customWidth="1"/>
    <col min="21" max="39" width="9.7109375" style="2" customWidth="1"/>
    <col min="40" max="40" width="1.7109375" style="2" customWidth="1"/>
    <col min="41" max="16384" width="9.140625" style="2"/>
  </cols>
  <sheetData>
    <row r="1" spans="1:41" hidden="1" outlineLevel="1">
      <c r="A1" s="41" t="s">
        <v>924</v>
      </c>
      <c r="B1" s="25">
        <f>B$42</f>
        <v>8</v>
      </c>
      <c r="C1" s="25">
        <f t="shared" ref="C1:S1" si="0">C$42</f>
        <v>10</v>
      </c>
      <c r="D1" s="25">
        <f t="shared" si="0"/>
        <v>11</v>
      </c>
      <c r="E1" s="25">
        <f t="shared" si="0"/>
        <v>18</v>
      </c>
      <c r="F1" s="25">
        <f t="shared" si="0"/>
        <v>12</v>
      </c>
      <c r="G1" s="25">
        <f t="shared" si="0"/>
        <v>2</v>
      </c>
      <c r="H1" s="25">
        <f t="shared" si="0"/>
        <v>4</v>
      </c>
      <c r="I1" s="25">
        <f t="shared" si="0"/>
        <v>9</v>
      </c>
      <c r="J1" s="25">
        <f t="shared" si="0"/>
        <v>1</v>
      </c>
      <c r="K1" s="25">
        <f t="shared" si="0"/>
        <v>5</v>
      </c>
      <c r="L1" s="25">
        <f t="shared" si="0"/>
        <v>17</v>
      </c>
      <c r="M1" s="25">
        <f t="shared" si="0"/>
        <v>13</v>
      </c>
      <c r="N1" s="25">
        <f t="shared" si="0"/>
        <v>14</v>
      </c>
      <c r="O1" s="25">
        <f t="shared" si="0"/>
        <v>6</v>
      </c>
      <c r="P1" s="25">
        <f t="shared" si="0"/>
        <v>16</v>
      </c>
      <c r="Q1" s="25">
        <f t="shared" si="0"/>
        <v>3</v>
      </c>
      <c r="R1" s="25">
        <f t="shared" si="0"/>
        <v>15</v>
      </c>
      <c r="S1" s="25">
        <f t="shared" si="0"/>
        <v>7</v>
      </c>
      <c r="U1" s="65" t="str">
        <f>A1</f>
        <v>TeamFormula1</v>
      </c>
      <c r="V1" s="66">
        <f t="shared" ref="V1:AM1" si="1">V$42</f>
        <v>8</v>
      </c>
      <c r="W1" s="66">
        <f t="shared" si="1"/>
        <v>10</v>
      </c>
      <c r="X1" s="66">
        <f t="shared" si="1"/>
        <v>11</v>
      </c>
      <c r="Y1" s="66">
        <f t="shared" si="1"/>
        <v>17</v>
      </c>
      <c r="Z1" s="66" t="str">
        <f t="shared" si="1"/>
        <v xml:space="preserve">- </v>
      </c>
      <c r="AA1" s="66">
        <f t="shared" si="1"/>
        <v>2</v>
      </c>
      <c r="AB1" s="66">
        <f t="shared" si="1"/>
        <v>4</v>
      </c>
      <c r="AC1" s="66">
        <f t="shared" si="1"/>
        <v>9</v>
      </c>
      <c r="AD1" s="66">
        <f t="shared" si="1"/>
        <v>1</v>
      </c>
      <c r="AE1" s="66">
        <f t="shared" si="1"/>
        <v>5</v>
      </c>
      <c r="AF1" s="66">
        <f t="shared" si="1"/>
        <v>16</v>
      </c>
      <c r="AG1" s="66">
        <f t="shared" si="1"/>
        <v>12</v>
      </c>
      <c r="AH1" s="66">
        <f t="shared" si="1"/>
        <v>13</v>
      </c>
      <c r="AI1" s="66">
        <f t="shared" si="1"/>
        <v>6</v>
      </c>
      <c r="AJ1" s="66">
        <f t="shared" si="1"/>
        <v>15</v>
      </c>
      <c r="AK1" s="66">
        <f t="shared" si="1"/>
        <v>3</v>
      </c>
      <c r="AL1" s="66">
        <f t="shared" si="1"/>
        <v>14</v>
      </c>
      <c r="AM1" s="66">
        <f t="shared" si="1"/>
        <v>7</v>
      </c>
      <c r="AO1" s="67" t="s">
        <v>925</v>
      </c>
    </row>
    <row r="2" spans="1:41" hidden="1" outlineLevel="1"/>
    <row r="3" spans="1:41" hidden="1" outlineLevel="1">
      <c r="A3" s="68"/>
      <c r="B3" s="69" t="s">
        <v>19</v>
      </c>
      <c r="C3" s="69" t="s">
        <v>77</v>
      </c>
      <c r="D3" s="69" t="s">
        <v>28</v>
      </c>
      <c r="E3" s="69" t="s">
        <v>437</v>
      </c>
      <c r="F3" s="69" t="s">
        <v>90</v>
      </c>
      <c r="G3" s="69" t="s">
        <v>36</v>
      </c>
      <c r="H3" s="69" t="s">
        <v>44</v>
      </c>
      <c r="I3" s="69" t="s">
        <v>74</v>
      </c>
      <c r="J3" s="69" t="s">
        <v>25</v>
      </c>
      <c r="K3" s="69" t="s">
        <v>82</v>
      </c>
      <c r="L3" s="69" t="s">
        <v>240</v>
      </c>
      <c r="M3" s="69" t="s">
        <v>40</v>
      </c>
      <c r="N3" s="69" t="s">
        <v>107</v>
      </c>
      <c r="O3" s="69" t="s">
        <v>66</v>
      </c>
      <c r="P3" s="69" t="s">
        <v>217</v>
      </c>
      <c r="Q3" s="69" t="s">
        <v>122</v>
      </c>
      <c r="R3" s="69" t="s">
        <v>143</v>
      </c>
      <c r="S3" s="69" t="s">
        <v>33</v>
      </c>
      <c r="T3" s="68"/>
      <c r="U3" s="68"/>
      <c r="V3" s="69" t="s">
        <v>19</v>
      </c>
      <c r="W3" s="69" t="s">
        <v>77</v>
      </c>
      <c r="X3" s="69" t="s">
        <v>28</v>
      </c>
      <c r="Y3" s="69" t="s">
        <v>437</v>
      </c>
      <c r="Z3" s="69" t="s">
        <v>90</v>
      </c>
      <c r="AA3" s="69" t="s">
        <v>36</v>
      </c>
      <c r="AB3" s="69" t="s">
        <v>44</v>
      </c>
      <c r="AC3" s="69" t="s">
        <v>74</v>
      </c>
      <c r="AD3" s="69" t="s">
        <v>25</v>
      </c>
      <c r="AE3" s="69" t="s">
        <v>82</v>
      </c>
      <c r="AF3" s="69" t="s">
        <v>240</v>
      </c>
      <c r="AG3" s="69" t="s">
        <v>40</v>
      </c>
      <c r="AH3" s="69" t="s">
        <v>107</v>
      </c>
      <c r="AI3" s="69" t="s">
        <v>66</v>
      </c>
      <c r="AJ3" s="69" t="s">
        <v>217</v>
      </c>
      <c r="AK3" s="69" t="s">
        <v>122</v>
      </c>
      <c r="AL3" s="69" t="s">
        <v>143</v>
      </c>
      <c r="AM3" s="69" t="s">
        <v>33</v>
      </c>
    </row>
    <row r="4" spans="1:41" hidden="1" outlineLevel="1">
      <c r="A4" s="1" t="s">
        <v>926</v>
      </c>
      <c r="B4" s="70" t="s">
        <v>1286</v>
      </c>
      <c r="C4" s="70" t="s">
        <v>1286</v>
      </c>
      <c r="D4" s="70" t="s">
        <v>1286</v>
      </c>
      <c r="E4" s="70" t="s">
        <v>1286</v>
      </c>
      <c r="F4" s="70" t="s">
        <v>1287</v>
      </c>
      <c r="G4" s="70" t="s">
        <v>1286</v>
      </c>
      <c r="H4" s="70" t="s">
        <v>1286</v>
      </c>
      <c r="I4" s="70" t="s">
        <v>1286</v>
      </c>
      <c r="J4" s="70" t="s">
        <v>1286</v>
      </c>
      <c r="K4" s="70" t="s">
        <v>1286</v>
      </c>
      <c r="L4" s="70" t="s">
        <v>1286</v>
      </c>
      <c r="M4" s="70" t="s">
        <v>1286</v>
      </c>
      <c r="N4" s="70" t="s">
        <v>1286</v>
      </c>
      <c r="O4" s="70" t="s">
        <v>1286</v>
      </c>
      <c r="P4" s="70" t="s">
        <v>1286</v>
      </c>
      <c r="Q4" s="70" t="s">
        <v>1286</v>
      </c>
      <c r="R4" s="70" t="s">
        <v>1286</v>
      </c>
      <c r="S4" s="70" t="s">
        <v>1286</v>
      </c>
      <c r="U4" s="1" t="s">
        <v>926</v>
      </c>
      <c r="V4" s="70" t="s">
        <v>1286</v>
      </c>
      <c r="W4" s="70" t="s">
        <v>1286</v>
      </c>
      <c r="X4" s="70" t="s">
        <v>1286</v>
      </c>
      <c r="Y4" s="70" t="s">
        <v>1286</v>
      </c>
      <c r="Z4" s="70" t="s">
        <v>1287</v>
      </c>
      <c r="AA4" s="70" t="s">
        <v>1286</v>
      </c>
      <c r="AB4" s="70" t="s">
        <v>1286</v>
      </c>
      <c r="AC4" s="70" t="s">
        <v>1286</v>
      </c>
      <c r="AD4" s="70" t="s">
        <v>1286</v>
      </c>
      <c r="AE4" s="70" t="s">
        <v>1286</v>
      </c>
      <c r="AF4" s="70" t="s">
        <v>1286</v>
      </c>
      <c r="AG4" s="70" t="s">
        <v>1286</v>
      </c>
      <c r="AH4" s="70" t="s">
        <v>1286</v>
      </c>
      <c r="AI4" s="70" t="s">
        <v>1286</v>
      </c>
      <c r="AJ4" s="70">
        <v>0</v>
      </c>
      <c r="AK4" s="70" t="s">
        <v>1286</v>
      </c>
      <c r="AL4" s="70" t="s">
        <v>1286</v>
      </c>
      <c r="AM4" s="70" t="s">
        <v>1286</v>
      </c>
      <c r="AN4" s="68"/>
    </row>
    <row r="5" spans="1:41" hidden="1" outlineLevel="1">
      <c r="A5" s="68"/>
      <c r="B5" s="29">
        <f>A5+1</f>
        <v>1</v>
      </c>
      <c r="C5" s="29">
        <f>B5+1</f>
        <v>2</v>
      </c>
      <c r="D5" s="29">
        <f>C5+1</f>
        <v>3</v>
      </c>
      <c r="E5" s="29">
        <f>C5+1</f>
        <v>3</v>
      </c>
      <c r="F5" s="29">
        <f t="shared" ref="F5:S5" si="2">E5+1</f>
        <v>4</v>
      </c>
      <c r="G5" s="29">
        <f t="shared" si="2"/>
        <v>5</v>
      </c>
      <c r="H5" s="29">
        <f t="shared" si="2"/>
        <v>6</v>
      </c>
      <c r="I5" s="29">
        <f t="shared" si="2"/>
        <v>7</v>
      </c>
      <c r="J5" s="29">
        <f t="shared" si="2"/>
        <v>8</v>
      </c>
      <c r="K5" s="29">
        <f t="shared" si="2"/>
        <v>9</v>
      </c>
      <c r="L5" s="29">
        <f t="shared" si="2"/>
        <v>10</v>
      </c>
      <c r="M5" s="29">
        <f t="shared" si="2"/>
        <v>11</v>
      </c>
      <c r="N5" s="29">
        <f t="shared" si="2"/>
        <v>12</v>
      </c>
      <c r="O5" s="29">
        <f t="shared" si="2"/>
        <v>13</v>
      </c>
      <c r="P5" s="29">
        <f t="shared" si="2"/>
        <v>14</v>
      </c>
      <c r="Q5" s="29">
        <f t="shared" si="2"/>
        <v>15</v>
      </c>
      <c r="R5" s="29">
        <f t="shared" si="2"/>
        <v>16</v>
      </c>
      <c r="S5" s="29">
        <f t="shared" si="2"/>
        <v>17</v>
      </c>
      <c r="U5" s="68"/>
      <c r="V5" s="29">
        <f>U5+1</f>
        <v>1</v>
      </c>
      <c r="W5" s="29">
        <f>V5+1</f>
        <v>2</v>
      </c>
      <c r="X5" s="29">
        <f>W5+1</f>
        <v>3</v>
      </c>
      <c r="Y5" s="29">
        <f>W5+1</f>
        <v>3</v>
      </c>
      <c r="Z5" s="29">
        <f t="shared" ref="Z5:AM5" si="3">Y5+1</f>
        <v>4</v>
      </c>
      <c r="AA5" s="29">
        <f t="shared" si="3"/>
        <v>5</v>
      </c>
      <c r="AB5" s="29">
        <f t="shared" si="3"/>
        <v>6</v>
      </c>
      <c r="AC5" s="29">
        <f t="shared" si="3"/>
        <v>7</v>
      </c>
      <c r="AD5" s="29">
        <f t="shared" si="3"/>
        <v>8</v>
      </c>
      <c r="AE5" s="29">
        <f t="shared" si="3"/>
        <v>9</v>
      </c>
      <c r="AF5" s="29">
        <f t="shared" si="3"/>
        <v>10</v>
      </c>
      <c r="AG5" s="29">
        <f t="shared" si="3"/>
        <v>11</v>
      </c>
      <c r="AH5" s="29">
        <f t="shared" si="3"/>
        <v>12</v>
      </c>
      <c r="AI5" s="29">
        <f t="shared" si="3"/>
        <v>13</v>
      </c>
      <c r="AJ5" s="29">
        <f t="shared" si="3"/>
        <v>14</v>
      </c>
      <c r="AK5" s="29">
        <f t="shared" si="3"/>
        <v>15</v>
      </c>
      <c r="AL5" s="29">
        <f t="shared" si="3"/>
        <v>16</v>
      </c>
      <c r="AM5" s="29">
        <f t="shared" si="3"/>
        <v>17</v>
      </c>
    </row>
    <row r="6" spans="1:41" hidden="1" outlineLevel="1">
      <c r="A6" s="1" t="s">
        <v>927</v>
      </c>
      <c r="B6" s="71">
        <f>B40</f>
        <v>3365</v>
      </c>
      <c r="C6" s="71">
        <f t="shared" ref="C6:S6" si="4">C40</f>
        <v>3763</v>
      </c>
      <c r="D6" s="71">
        <f>D40</f>
        <v>3876</v>
      </c>
      <c r="E6" s="71">
        <f t="shared" si="4"/>
        <v>4840</v>
      </c>
      <c r="F6" s="71">
        <f t="shared" si="4"/>
        <v>3924</v>
      </c>
      <c r="G6" s="71">
        <f t="shared" si="4"/>
        <v>1640</v>
      </c>
      <c r="H6" s="71">
        <f t="shared" si="4"/>
        <v>2420</v>
      </c>
      <c r="I6" s="71">
        <f t="shared" si="4"/>
        <v>3694</v>
      </c>
      <c r="J6" s="71">
        <f t="shared" si="4"/>
        <v>1563</v>
      </c>
      <c r="K6" s="71">
        <f t="shared" si="4"/>
        <v>2613</v>
      </c>
      <c r="L6" s="71">
        <f t="shared" si="4"/>
        <v>4732</v>
      </c>
      <c r="M6" s="71">
        <f t="shared" si="4"/>
        <v>4042</v>
      </c>
      <c r="N6" s="71">
        <f t="shared" si="4"/>
        <v>4167</v>
      </c>
      <c r="O6" s="71">
        <f t="shared" si="4"/>
        <v>2820</v>
      </c>
      <c r="P6" s="71">
        <f t="shared" si="4"/>
        <v>4503</v>
      </c>
      <c r="Q6" s="71">
        <f t="shared" si="4"/>
        <v>2224</v>
      </c>
      <c r="R6" s="71">
        <f t="shared" si="4"/>
        <v>4436</v>
      </c>
      <c r="S6" s="71">
        <f t="shared" si="4"/>
        <v>3204</v>
      </c>
      <c r="U6" s="1" t="s">
        <v>927</v>
      </c>
      <c r="V6" s="71">
        <f>V40</f>
        <v>3365</v>
      </c>
      <c r="W6" s="71">
        <f>W40</f>
        <v>3763</v>
      </c>
      <c r="X6" s="71">
        <f>X40</f>
        <v>3876</v>
      </c>
      <c r="Y6" s="71">
        <f>Y40</f>
        <v>4840</v>
      </c>
      <c r="Z6" s="71" t="str">
        <f>IF(Z$4="N","-",Z40)</f>
        <v>-</v>
      </c>
      <c r="AA6" s="71">
        <f t="shared" ref="AA6:AM6" si="5">AA40</f>
        <v>1640</v>
      </c>
      <c r="AB6" s="71">
        <f t="shared" si="5"/>
        <v>2420</v>
      </c>
      <c r="AC6" s="71">
        <f t="shared" si="5"/>
        <v>3694</v>
      </c>
      <c r="AD6" s="71">
        <f t="shared" si="5"/>
        <v>1563</v>
      </c>
      <c r="AE6" s="71">
        <f t="shared" si="5"/>
        <v>2613</v>
      </c>
      <c r="AF6" s="71">
        <f t="shared" si="5"/>
        <v>4732</v>
      </c>
      <c r="AG6" s="71">
        <f t="shared" si="5"/>
        <v>4042</v>
      </c>
      <c r="AH6" s="71">
        <f t="shared" si="5"/>
        <v>4167</v>
      </c>
      <c r="AI6" s="71">
        <f t="shared" si="5"/>
        <v>2820</v>
      </c>
      <c r="AJ6" s="71">
        <f t="shared" si="5"/>
        <v>4503</v>
      </c>
      <c r="AK6" s="71">
        <f t="shared" si="5"/>
        <v>2224</v>
      </c>
      <c r="AL6" s="71">
        <f t="shared" si="5"/>
        <v>4436</v>
      </c>
      <c r="AM6" s="71">
        <f t="shared" si="5"/>
        <v>3204</v>
      </c>
    </row>
    <row r="7" spans="1:41" hidden="1" outlineLevel="1">
      <c r="A7" s="1" t="s">
        <v>928</v>
      </c>
      <c r="B7" s="72">
        <f>IF(SUM($A6:$T6)=0,0,COUNTIF($A6:$T6,"&lt;"&amp;B6)+1)</f>
        <v>8</v>
      </c>
      <c r="C7" s="72">
        <f t="shared" ref="C7:S7" si="6">IF(SUM($A6:$T6)=0,0,COUNTIF($A6:$T6,"&lt;"&amp;C6)+1)</f>
        <v>10</v>
      </c>
      <c r="D7" s="72">
        <f t="shared" si="6"/>
        <v>11</v>
      </c>
      <c r="E7" s="72">
        <f t="shared" si="6"/>
        <v>18</v>
      </c>
      <c r="F7" s="72">
        <f t="shared" si="6"/>
        <v>12</v>
      </c>
      <c r="G7" s="72">
        <f t="shared" si="6"/>
        <v>2</v>
      </c>
      <c r="H7" s="72">
        <f t="shared" si="6"/>
        <v>4</v>
      </c>
      <c r="I7" s="72">
        <f t="shared" si="6"/>
        <v>9</v>
      </c>
      <c r="J7" s="72">
        <f t="shared" si="6"/>
        <v>1</v>
      </c>
      <c r="K7" s="72">
        <f t="shared" si="6"/>
        <v>5</v>
      </c>
      <c r="L7" s="72">
        <f t="shared" si="6"/>
        <v>17</v>
      </c>
      <c r="M7" s="72">
        <f t="shared" si="6"/>
        <v>13</v>
      </c>
      <c r="N7" s="72">
        <f t="shared" si="6"/>
        <v>14</v>
      </c>
      <c r="O7" s="72">
        <f t="shared" si="6"/>
        <v>6</v>
      </c>
      <c r="P7" s="72">
        <f t="shared" si="6"/>
        <v>16</v>
      </c>
      <c r="Q7" s="72">
        <f t="shared" si="6"/>
        <v>3</v>
      </c>
      <c r="R7" s="72">
        <f t="shared" si="6"/>
        <v>15</v>
      </c>
      <c r="S7" s="72">
        <f t="shared" si="6"/>
        <v>7</v>
      </c>
      <c r="U7" s="1" t="s">
        <v>928</v>
      </c>
      <c r="V7" s="72">
        <f>IF(SUM($U6:$AN6)=0,0,IF(V$4="N","-",COUNTIF($U6:$AN6,"&lt;"&amp;V6)+1))</f>
        <v>8</v>
      </c>
      <c r="W7" s="72">
        <f t="shared" ref="W7:AM7" si="7">IF(SUM($U6:$AN6)=0,0,IF(W$4="N","-",COUNTIF($U6:$AN6,"&lt;"&amp;W6)+1))</f>
        <v>10</v>
      </c>
      <c r="X7" s="72">
        <f t="shared" si="7"/>
        <v>11</v>
      </c>
      <c r="Y7" s="72">
        <f t="shared" si="7"/>
        <v>17</v>
      </c>
      <c r="Z7" s="72" t="str">
        <f t="shared" si="7"/>
        <v>-</v>
      </c>
      <c r="AA7" s="72">
        <f t="shared" si="7"/>
        <v>2</v>
      </c>
      <c r="AB7" s="72">
        <f t="shared" si="7"/>
        <v>4</v>
      </c>
      <c r="AC7" s="72">
        <f t="shared" si="7"/>
        <v>9</v>
      </c>
      <c r="AD7" s="72">
        <f t="shared" si="7"/>
        <v>1</v>
      </c>
      <c r="AE7" s="72">
        <f t="shared" si="7"/>
        <v>5</v>
      </c>
      <c r="AF7" s="72">
        <f t="shared" si="7"/>
        <v>16</v>
      </c>
      <c r="AG7" s="72">
        <f t="shared" si="7"/>
        <v>12</v>
      </c>
      <c r="AH7" s="72">
        <f t="shared" si="7"/>
        <v>13</v>
      </c>
      <c r="AI7" s="72">
        <f t="shared" si="7"/>
        <v>6</v>
      </c>
      <c r="AJ7" s="72">
        <f t="shared" si="7"/>
        <v>15</v>
      </c>
      <c r="AK7" s="72">
        <f t="shared" si="7"/>
        <v>3</v>
      </c>
      <c r="AL7" s="72">
        <f t="shared" si="7"/>
        <v>14</v>
      </c>
      <c r="AM7" s="72">
        <f t="shared" si="7"/>
        <v>7</v>
      </c>
    </row>
    <row r="8" spans="1:41" hidden="1" outlineLevel="1">
      <c r="A8" s="1" t="s">
        <v>5</v>
      </c>
      <c r="B8" s="71">
        <f t="shared" ref="B8:S8" si="8">B7-B42</f>
        <v>0</v>
      </c>
      <c r="C8" s="71">
        <f t="shared" si="8"/>
        <v>0</v>
      </c>
      <c r="D8" s="71">
        <f>D7-D42</f>
        <v>0</v>
      </c>
      <c r="E8" s="71">
        <f t="shared" si="8"/>
        <v>0</v>
      </c>
      <c r="F8" s="71">
        <f t="shared" si="8"/>
        <v>0</v>
      </c>
      <c r="G8" s="71">
        <f t="shared" si="8"/>
        <v>0</v>
      </c>
      <c r="H8" s="71">
        <f t="shared" si="8"/>
        <v>0</v>
      </c>
      <c r="I8" s="71">
        <f t="shared" si="8"/>
        <v>0</v>
      </c>
      <c r="J8" s="71">
        <f t="shared" si="8"/>
        <v>0</v>
      </c>
      <c r="K8" s="71">
        <f t="shared" si="8"/>
        <v>0</v>
      </c>
      <c r="L8" s="71">
        <f t="shared" si="8"/>
        <v>0</v>
      </c>
      <c r="M8" s="71">
        <f t="shared" si="8"/>
        <v>0</v>
      </c>
      <c r="N8" s="71">
        <f t="shared" si="8"/>
        <v>0</v>
      </c>
      <c r="O8" s="71">
        <f t="shared" si="8"/>
        <v>0</v>
      </c>
      <c r="P8" s="71">
        <f t="shared" si="8"/>
        <v>0</v>
      </c>
      <c r="Q8" s="71">
        <f t="shared" si="8"/>
        <v>0</v>
      </c>
      <c r="R8" s="71">
        <f t="shared" si="8"/>
        <v>0</v>
      </c>
      <c r="S8" s="71">
        <f t="shared" si="8"/>
        <v>0</v>
      </c>
      <c r="U8" s="1" t="s">
        <v>5</v>
      </c>
      <c r="V8" s="71">
        <f t="shared" ref="V8:AM8" si="9">IF(V$4="N",0,V7-V42)</f>
        <v>0</v>
      </c>
      <c r="W8" s="71">
        <f t="shared" si="9"/>
        <v>0</v>
      </c>
      <c r="X8" s="71">
        <f>IF(X$4="N",0,X7-X42)</f>
        <v>0</v>
      </c>
      <c r="Y8" s="71">
        <f t="shared" si="9"/>
        <v>0</v>
      </c>
      <c r="Z8" s="71">
        <f t="shared" si="9"/>
        <v>0</v>
      </c>
      <c r="AA8" s="71">
        <f t="shared" si="9"/>
        <v>0</v>
      </c>
      <c r="AB8" s="71">
        <f t="shared" si="9"/>
        <v>0</v>
      </c>
      <c r="AC8" s="71">
        <f t="shared" si="9"/>
        <v>0</v>
      </c>
      <c r="AD8" s="71">
        <f t="shared" si="9"/>
        <v>0</v>
      </c>
      <c r="AE8" s="71">
        <f t="shared" si="9"/>
        <v>0</v>
      </c>
      <c r="AF8" s="71">
        <f t="shared" si="9"/>
        <v>0</v>
      </c>
      <c r="AG8" s="71">
        <f t="shared" si="9"/>
        <v>0</v>
      </c>
      <c r="AH8" s="71">
        <f t="shared" si="9"/>
        <v>0</v>
      </c>
      <c r="AI8" s="71">
        <f t="shared" si="9"/>
        <v>0</v>
      </c>
      <c r="AJ8" s="71">
        <f t="shared" si="9"/>
        <v>0</v>
      </c>
      <c r="AK8" s="71">
        <f t="shared" si="9"/>
        <v>0</v>
      </c>
      <c r="AL8" s="71">
        <f t="shared" si="9"/>
        <v>0</v>
      </c>
      <c r="AM8" s="71">
        <f t="shared" si="9"/>
        <v>0</v>
      </c>
    </row>
    <row r="9" spans="1:41" ht="13.5" hidden="1" outlineLevel="1" thickBot="1">
      <c r="A9" s="73" t="s">
        <v>5</v>
      </c>
      <c r="B9" s="74">
        <f>SUM(A8:AN8)</f>
        <v>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U9" s="1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41" hidden="1" outlineLevel="1">
      <c r="A10" s="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U10" s="1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</row>
    <row r="11" spans="1:41" hidden="1" outlineLevel="1">
      <c r="A11" s="1" t="s">
        <v>927</v>
      </c>
      <c r="B11" s="71">
        <f ca="1">B56</f>
        <v>49</v>
      </c>
      <c r="C11" s="71">
        <f t="shared" ref="C11:S11" ca="1" si="10">C56</f>
        <v>70</v>
      </c>
      <c r="D11" s="71">
        <f ca="1">D56</f>
        <v>75</v>
      </c>
      <c r="E11" s="71">
        <f t="shared" ca="1" si="10"/>
        <v>95</v>
      </c>
      <c r="F11" s="71">
        <f t="shared" ca="1" si="10"/>
        <v>72</v>
      </c>
      <c r="G11" s="71">
        <f t="shared" ca="1" si="10"/>
        <v>10</v>
      </c>
      <c r="H11" s="71">
        <f t="shared" ca="1" si="10"/>
        <v>20</v>
      </c>
      <c r="I11" s="71">
        <f t="shared" ca="1" si="10"/>
        <v>54</v>
      </c>
      <c r="J11" s="71">
        <f t="shared" ca="1" si="10"/>
        <v>16</v>
      </c>
      <c r="K11" s="71">
        <f t="shared" ca="1" si="10"/>
        <v>25</v>
      </c>
      <c r="L11" s="71">
        <f t="shared" ca="1" si="10"/>
        <v>105</v>
      </c>
      <c r="M11" s="71">
        <f t="shared" ca="1" si="10"/>
        <v>34</v>
      </c>
      <c r="N11" s="71">
        <f t="shared" ca="1" si="10"/>
        <v>76</v>
      </c>
      <c r="O11" s="71">
        <f t="shared" ca="1" si="10"/>
        <v>39</v>
      </c>
      <c r="P11" s="71">
        <f t="shared" ca="1" si="10"/>
        <v>75</v>
      </c>
      <c r="Q11" s="71">
        <f t="shared" ca="1" si="10"/>
        <v>32</v>
      </c>
      <c r="R11" s="71">
        <f t="shared" ca="1" si="10"/>
        <v>100</v>
      </c>
      <c r="S11" s="71">
        <f t="shared" ca="1" si="10"/>
        <v>79</v>
      </c>
      <c r="U11" s="1" t="s">
        <v>927</v>
      </c>
      <c r="V11" s="77">
        <f t="shared" ref="V11:AM11" ca="1" si="11">IF(V$4="N","-",V56)</f>
        <v>49</v>
      </c>
      <c r="W11" s="77">
        <f t="shared" ca="1" si="11"/>
        <v>68</v>
      </c>
      <c r="X11" s="77">
        <f ca="1">IF(X$4="N","-",X56)</f>
        <v>72</v>
      </c>
      <c r="Y11" s="77">
        <f t="shared" ca="1" si="11"/>
        <v>89</v>
      </c>
      <c r="Z11" s="77" t="str">
        <f t="shared" si="11"/>
        <v>-</v>
      </c>
      <c r="AA11" s="77">
        <f t="shared" ca="1" si="11"/>
        <v>10</v>
      </c>
      <c r="AB11" s="77">
        <f t="shared" ca="1" si="11"/>
        <v>20</v>
      </c>
      <c r="AC11" s="77">
        <f t="shared" ca="1" si="11"/>
        <v>53</v>
      </c>
      <c r="AD11" s="77">
        <f t="shared" ca="1" si="11"/>
        <v>16</v>
      </c>
      <c r="AE11" s="77">
        <f t="shared" ca="1" si="11"/>
        <v>25</v>
      </c>
      <c r="AF11" s="77">
        <f t="shared" ca="1" si="11"/>
        <v>99</v>
      </c>
      <c r="AG11" s="77">
        <f t="shared" ca="1" si="11"/>
        <v>33</v>
      </c>
      <c r="AH11" s="77">
        <f t="shared" ca="1" si="11"/>
        <v>72</v>
      </c>
      <c r="AI11" s="77">
        <f t="shared" ca="1" si="11"/>
        <v>39</v>
      </c>
      <c r="AJ11" s="77">
        <f t="shared" ca="1" si="11"/>
        <v>72</v>
      </c>
      <c r="AK11" s="77">
        <f t="shared" ca="1" si="11"/>
        <v>32</v>
      </c>
      <c r="AL11" s="77">
        <f t="shared" ca="1" si="11"/>
        <v>94</v>
      </c>
      <c r="AM11" s="77">
        <f t="shared" ca="1" si="11"/>
        <v>75</v>
      </c>
      <c r="AN11" s="78"/>
    </row>
    <row r="12" spans="1:41" hidden="1" outlineLevel="1">
      <c r="A12" s="1" t="s">
        <v>928</v>
      </c>
      <c r="B12" s="72">
        <f ca="1">COUNTIF($A11:$T11,"&lt;"&amp;B11)+1</f>
        <v>8</v>
      </c>
      <c r="C12" s="72">
        <f t="shared" ref="C12:S12" ca="1" si="12">COUNTIF($A11:$T11,"&lt;"&amp;C11)+1</f>
        <v>10</v>
      </c>
      <c r="D12" s="72">
        <f ca="1">COUNTIF($A11:$T11,"&lt;"&amp;D11)+1</f>
        <v>12</v>
      </c>
      <c r="E12" s="72">
        <f t="shared" ca="1" si="12"/>
        <v>16</v>
      </c>
      <c r="F12" s="72">
        <f t="shared" ca="1" si="12"/>
        <v>11</v>
      </c>
      <c r="G12" s="72">
        <f t="shared" ca="1" si="12"/>
        <v>1</v>
      </c>
      <c r="H12" s="72">
        <f t="shared" ca="1" si="12"/>
        <v>3</v>
      </c>
      <c r="I12" s="72">
        <f t="shared" ca="1" si="12"/>
        <v>9</v>
      </c>
      <c r="J12" s="72">
        <f t="shared" ca="1" si="12"/>
        <v>2</v>
      </c>
      <c r="K12" s="72">
        <f t="shared" ca="1" si="12"/>
        <v>4</v>
      </c>
      <c r="L12" s="72">
        <f t="shared" ca="1" si="12"/>
        <v>18</v>
      </c>
      <c r="M12" s="72">
        <f t="shared" ca="1" si="12"/>
        <v>6</v>
      </c>
      <c r="N12" s="72">
        <f t="shared" ca="1" si="12"/>
        <v>14</v>
      </c>
      <c r="O12" s="72">
        <f t="shared" ca="1" si="12"/>
        <v>7</v>
      </c>
      <c r="P12" s="72">
        <f t="shared" ca="1" si="12"/>
        <v>12</v>
      </c>
      <c r="Q12" s="72">
        <f t="shared" ca="1" si="12"/>
        <v>5</v>
      </c>
      <c r="R12" s="72">
        <f t="shared" ca="1" si="12"/>
        <v>17</v>
      </c>
      <c r="S12" s="72">
        <f t="shared" ca="1" si="12"/>
        <v>15</v>
      </c>
      <c r="U12" s="1" t="s">
        <v>928</v>
      </c>
      <c r="V12" s="72">
        <f t="shared" ref="V12:AK12" ca="1" si="13">IF(V$4="N","-",COUNTIF($U11:$AN11,"&lt;"&amp;V11)+1)</f>
        <v>8</v>
      </c>
      <c r="W12" s="72">
        <f t="shared" ca="1" si="13"/>
        <v>10</v>
      </c>
      <c r="X12" s="72">
        <f ca="1">IF(X$4="N","-",COUNTIF($U11:$AN11,"&lt;"&amp;X11)+1)</f>
        <v>11</v>
      </c>
      <c r="Y12" s="72">
        <f t="shared" ca="1" si="13"/>
        <v>15</v>
      </c>
      <c r="Z12" s="72" t="str">
        <f t="shared" si="13"/>
        <v>-</v>
      </c>
      <c r="AA12" s="72">
        <f t="shared" ca="1" si="13"/>
        <v>1</v>
      </c>
      <c r="AB12" s="72">
        <f t="shared" ca="1" si="13"/>
        <v>3</v>
      </c>
      <c r="AC12" s="72">
        <f t="shared" ca="1" si="13"/>
        <v>9</v>
      </c>
      <c r="AD12" s="72">
        <f t="shared" ca="1" si="13"/>
        <v>2</v>
      </c>
      <c r="AE12" s="72">
        <f t="shared" ca="1" si="13"/>
        <v>4</v>
      </c>
      <c r="AF12" s="72">
        <f t="shared" ca="1" si="13"/>
        <v>17</v>
      </c>
      <c r="AG12" s="72">
        <f t="shared" ca="1" si="13"/>
        <v>6</v>
      </c>
      <c r="AH12" s="72">
        <f t="shared" ca="1" si="13"/>
        <v>11</v>
      </c>
      <c r="AI12" s="72">
        <f t="shared" ca="1" si="13"/>
        <v>7</v>
      </c>
      <c r="AJ12" s="72">
        <f t="shared" ca="1" si="13"/>
        <v>11</v>
      </c>
      <c r="AK12" s="72">
        <f t="shared" ca="1" si="13"/>
        <v>5</v>
      </c>
      <c r="AL12" s="72">
        <f ca="1">IF(AL$4="N","-",COUNTIF($U11:$AN11,"&lt;"&amp;AL11)+1)</f>
        <v>16</v>
      </c>
      <c r="AM12" s="72">
        <f ca="1">IF(AM$4="N","-",COUNTIF($U11:$AN11,"&lt;"&amp;AM11)+1)</f>
        <v>14</v>
      </c>
    </row>
    <row r="13" spans="1:41" hidden="1" outlineLevel="1">
      <c r="A13" s="1" t="s">
        <v>5</v>
      </c>
      <c r="B13" s="79">
        <f t="shared" ref="B13:S13" ca="1" si="14">B12-B57</f>
        <v>0</v>
      </c>
      <c r="C13" s="79">
        <f t="shared" ca="1" si="14"/>
        <v>0</v>
      </c>
      <c r="D13" s="79">
        <f ca="1">D12-D57</f>
        <v>0</v>
      </c>
      <c r="E13" s="79">
        <f t="shared" ca="1" si="14"/>
        <v>0</v>
      </c>
      <c r="F13" s="79">
        <f t="shared" ca="1" si="14"/>
        <v>0</v>
      </c>
      <c r="G13" s="79">
        <f t="shared" ca="1" si="14"/>
        <v>0</v>
      </c>
      <c r="H13" s="79">
        <f t="shared" ca="1" si="14"/>
        <v>0</v>
      </c>
      <c r="I13" s="79">
        <f t="shared" ca="1" si="14"/>
        <v>0</v>
      </c>
      <c r="J13" s="79">
        <f t="shared" ca="1" si="14"/>
        <v>0</v>
      </c>
      <c r="K13" s="79">
        <f t="shared" ca="1" si="14"/>
        <v>0</v>
      </c>
      <c r="L13" s="79">
        <f t="shared" ca="1" si="14"/>
        <v>0</v>
      </c>
      <c r="M13" s="79">
        <f t="shared" ca="1" si="14"/>
        <v>0</v>
      </c>
      <c r="N13" s="79">
        <f t="shared" ca="1" si="14"/>
        <v>0</v>
      </c>
      <c r="O13" s="79">
        <f t="shared" ca="1" si="14"/>
        <v>0</v>
      </c>
      <c r="P13" s="79">
        <f t="shared" ca="1" si="14"/>
        <v>0</v>
      </c>
      <c r="Q13" s="79">
        <f t="shared" ca="1" si="14"/>
        <v>0</v>
      </c>
      <c r="R13" s="79">
        <f t="shared" ca="1" si="14"/>
        <v>0</v>
      </c>
      <c r="S13" s="79">
        <f t="shared" ca="1" si="14"/>
        <v>0</v>
      </c>
      <c r="U13" s="1" t="s">
        <v>5</v>
      </c>
      <c r="V13" s="71">
        <f ca="1">IF(V$4="N",0,V12-V57)</f>
        <v>0</v>
      </c>
      <c r="W13" s="71">
        <f t="shared" ref="W13:AM13" ca="1" si="15">IF(W$4="N",0,W12-W57)</f>
        <v>0</v>
      </c>
      <c r="X13" s="71">
        <f ca="1">IF(X$4="N",0,X12-X57)</f>
        <v>0</v>
      </c>
      <c r="Y13" s="71">
        <f t="shared" ca="1" si="15"/>
        <v>0</v>
      </c>
      <c r="Z13" s="71">
        <f t="shared" si="15"/>
        <v>0</v>
      </c>
      <c r="AA13" s="71">
        <f t="shared" ca="1" si="15"/>
        <v>0</v>
      </c>
      <c r="AB13" s="71">
        <f t="shared" ca="1" si="15"/>
        <v>0</v>
      </c>
      <c r="AC13" s="71">
        <f t="shared" ca="1" si="15"/>
        <v>0</v>
      </c>
      <c r="AD13" s="71">
        <f t="shared" ca="1" si="15"/>
        <v>0</v>
      </c>
      <c r="AE13" s="71">
        <f t="shared" ca="1" si="15"/>
        <v>0</v>
      </c>
      <c r="AF13" s="71">
        <f t="shared" ca="1" si="15"/>
        <v>0</v>
      </c>
      <c r="AG13" s="71">
        <f t="shared" ca="1" si="15"/>
        <v>0</v>
      </c>
      <c r="AH13" s="71">
        <f t="shared" ca="1" si="15"/>
        <v>0</v>
      </c>
      <c r="AI13" s="71">
        <f t="shared" ca="1" si="15"/>
        <v>0</v>
      </c>
      <c r="AJ13" s="71">
        <f t="shared" ca="1" si="15"/>
        <v>0</v>
      </c>
      <c r="AK13" s="71">
        <f t="shared" ca="1" si="15"/>
        <v>0</v>
      </c>
      <c r="AL13" s="71">
        <f t="shared" ca="1" si="15"/>
        <v>0</v>
      </c>
      <c r="AM13" s="71">
        <f t="shared" ca="1" si="15"/>
        <v>0</v>
      </c>
    </row>
    <row r="14" spans="1:41" ht="13.5" hidden="1" outlineLevel="1" thickBot="1">
      <c r="A14" s="73" t="s">
        <v>5</v>
      </c>
      <c r="B14" s="74">
        <f ca="1">SUM(A13:AN13)</f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U14" s="1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</row>
    <row r="15" spans="1:41" hidden="1" outlineLevel="1">
      <c r="A15" s="80" t="s">
        <v>1295</v>
      </c>
      <c r="B15" s="8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U15" s="80" t="s">
        <v>1295</v>
      </c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0"/>
      <c r="AL15" s="76"/>
      <c r="AM15" s="76"/>
    </row>
    <row r="16" spans="1:41" ht="26.25" collapsed="1">
      <c r="A16" s="15" t="s">
        <v>1275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1"/>
      <c r="M16" s="81"/>
      <c r="N16" s="82"/>
      <c r="O16" s="83"/>
      <c r="P16" s="83"/>
      <c r="R16" s="83"/>
      <c r="S16" s="84" t="s">
        <v>1296</v>
      </c>
      <c r="U16" s="15" t="s">
        <v>1275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81"/>
      <c r="AG16" s="18"/>
      <c r="AH16" s="18"/>
      <c r="AI16" s="83"/>
      <c r="AJ16" s="83"/>
      <c r="AK16" s="83"/>
      <c r="AL16" s="83"/>
      <c r="AM16" s="84" t="s">
        <v>1296</v>
      </c>
    </row>
    <row r="17" spans="1:39">
      <c r="A17" s="26" t="str">
        <f>"ALL CLUBS: "&amp;COUNTA(A3:T3)&amp;" TEAMS (note awards are based on table excluding non East Sussex Clubs)"</f>
        <v>ALL CLUBS: 18 TEAMS (note awards are based on table excluding non East Sussex Clubs)</v>
      </c>
      <c r="U17" s="26" t="str">
        <f>"EAST SUSSEX CLUBS: "&amp;COUNTIF(U4:AN4,"Y")&amp;" TEAMS (Only East Sussex Teams qualify for awards: awards are awarded as per this table)"</f>
        <v>EAST SUSSEX CLUBS: 16 TEAMS (Only East Sussex Teams qualify for awards: awards are awarded as per this table)</v>
      </c>
    </row>
    <row r="18" spans="1:39">
      <c r="A18" s="50" t="s">
        <v>929</v>
      </c>
      <c r="B18" s="50" t="str">
        <f>B$3</f>
        <v>A80</v>
      </c>
      <c r="C18" s="50" t="str">
        <f t="shared" ref="C18:S18" si="16">C$3</f>
        <v>BEX</v>
      </c>
      <c r="D18" s="50" t="str">
        <f t="shared" si="16"/>
        <v>FRONTR</v>
      </c>
      <c r="E18" s="50" t="str">
        <f t="shared" si="16"/>
        <v>BTNTRI</v>
      </c>
      <c r="F18" s="50" t="str">
        <f t="shared" si="16"/>
        <v>CPA</v>
      </c>
      <c r="G18" s="50" t="str">
        <f t="shared" si="16"/>
        <v>CROW</v>
      </c>
      <c r="H18" s="50" t="str">
        <f t="shared" si="16"/>
        <v>EAST/BDY</v>
      </c>
      <c r="I18" s="50" t="str">
        <f t="shared" si="16"/>
        <v>HAIL</v>
      </c>
      <c r="J18" s="50" t="str">
        <f t="shared" si="16"/>
        <v>HR/HAC</v>
      </c>
      <c r="K18" s="50" t="str">
        <f t="shared" si="16"/>
        <v>HTH/UCK</v>
      </c>
      <c r="L18" s="50" t="str">
        <f t="shared" si="16"/>
        <v>HYR</v>
      </c>
      <c r="M18" s="50" t="str">
        <f t="shared" si="16"/>
        <v>LEW</v>
      </c>
      <c r="N18" s="50" t="str">
        <f t="shared" si="16"/>
        <v>MEAD</v>
      </c>
      <c r="O18" s="50" t="str">
        <f t="shared" si="16"/>
        <v>PSS</v>
      </c>
      <c r="P18" s="50" t="str">
        <f t="shared" si="16"/>
        <v>HEDGE</v>
      </c>
      <c r="Q18" s="50" t="str">
        <f t="shared" si="16"/>
        <v>RUNW</v>
      </c>
      <c r="R18" s="50" t="str">
        <f t="shared" si="16"/>
        <v>TRIT</v>
      </c>
      <c r="S18" s="50" t="str">
        <f t="shared" si="16"/>
        <v>WAD</v>
      </c>
      <c r="U18" s="50" t="s">
        <v>929</v>
      </c>
      <c r="V18" s="50" t="str">
        <f>V$3</f>
        <v>A80</v>
      </c>
      <c r="W18" s="50" t="str">
        <f t="shared" ref="W18:AM18" si="17">W$3</f>
        <v>BEX</v>
      </c>
      <c r="X18" s="50" t="str">
        <f t="shared" si="17"/>
        <v>FRONTR</v>
      </c>
      <c r="Y18" s="50" t="str">
        <f t="shared" si="17"/>
        <v>BTNTRI</v>
      </c>
      <c r="Z18" s="50" t="str">
        <f t="shared" si="17"/>
        <v>CPA</v>
      </c>
      <c r="AA18" s="50" t="str">
        <f t="shared" si="17"/>
        <v>CROW</v>
      </c>
      <c r="AB18" s="50" t="str">
        <f t="shared" si="17"/>
        <v>EAST/BDY</v>
      </c>
      <c r="AC18" s="50" t="str">
        <f t="shared" si="17"/>
        <v>HAIL</v>
      </c>
      <c r="AD18" s="50" t="str">
        <f t="shared" si="17"/>
        <v>HR/HAC</v>
      </c>
      <c r="AE18" s="50" t="str">
        <f t="shared" si="17"/>
        <v>HTH/UCK</v>
      </c>
      <c r="AF18" s="50" t="str">
        <f t="shared" si="17"/>
        <v>HYR</v>
      </c>
      <c r="AG18" s="50" t="str">
        <f t="shared" si="17"/>
        <v>LEW</v>
      </c>
      <c r="AH18" s="50" t="str">
        <f t="shared" si="17"/>
        <v>MEAD</v>
      </c>
      <c r="AI18" s="50" t="str">
        <f t="shared" si="17"/>
        <v>PSS</v>
      </c>
      <c r="AJ18" s="50" t="str">
        <f t="shared" si="17"/>
        <v>HEDGE</v>
      </c>
      <c r="AK18" s="50" t="str">
        <f t="shared" si="17"/>
        <v>RUNW</v>
      </c>
      <c r="AL18" s="50" t="str">
        <f t="shared" si="17"/>
        <v>TRIT</v>
      </c>
      <c r="AM18" s="50" t="str">
        <f t="shared" si="17"/>
        <v>WAD</v>
      </c>
    </row>
    <row r="19" spans="1:39">
      <c r="A19" s="50" t="s">
        <v>21</v>
      </c>
      <c r="B19" s="34">
        <v>1</v>
      </c>
      <c r="C19" s="32">
        <v>242</v>
      </c>
      <c r="D19" s="32">
        <v>14</v>
      </c>
      <c r="E19" s="32">
        <v>242</v>
      </c>
      <c r="F19" s="32">
        <v>115</v>
      </c>
      <c r="G19" s="32">
        <v>5</v>
      </c>
      <c r="H19" s="32">
        <v>8</v>
      </c>
      <c r="I19" s="32">
        <v>88</v>
      </c>
      <c r="J19" s="32">
        <v>2</v>
      </c>
      <c r="K19" s="32">
        <v>58</v>
      </c>
      <c r="L19" s="32">
        <v>242</v>
      </c>
      <c r="M19" s="32">
        <v>6</v>
      </c>
      <c r="N19" s="32">
        <v>242</v>
      </c>
      <c r="O19" s="32">
        <v>15</v>
      </c>
      <c r="P19" s="32">
        <v>242</v>
      </c>
      <c r="Q19" s="32">
        <v>49</v>
      </c>
      <c r="R19" s="32">
        <v>242</v>
      </c>
      <c r="S19" s="32">
        <v>185</v>
      </c>
      <c r="U19" s="50" t="s">
        <v>21</v>
      </c>
      <c r="V19" s="34">
        <f>IF(V$4="N",0,B19)</f>
        <v>1</v>
      </c>
      <c r="W19" s="34">
        <f t="shared" ref="W19:AL38" si="18">IF(W$4="N",0,C19)</f>
        <v>242</v>
      </c>
      <c r="X19" s="34">
        <f t="shared" si="18"/>
        <v>14</v>
      </c>
      <c r="Y19" s="34">
        <f t="shared" si="18"/>
        <v>242</v>
      </c>
      <c r="Z19" s="34">
        <f t="shared" si="18"/>
        <v>0</v>
      </c>
      <c r="AA19" s="34">
        <f t="shared" si="18"/>
        <v>5</v>
      </c>
      <c r="AB19" s="34">
        <f t="shared" si="18"/>
        <v>8</v>
      </c>
      <c r="AC19" s="34">
        <f t="shared" si="18"/>
        <v>88</v>
      </c>
      <c r="AD19" s="34">
        <f t="shared" si="18"/>
        <v>2</v>
      </c>
      <c r="AE19" s="34">
        <f t="shared" si="18"/>
        <v>58</v>
      </c>
      <c r="AF19" s="34">
        <f t="shared" si="18"/>
        <v>242</v>
      </c>
      <c r="AG19" s="34">
        <f t="shared" si="18"/>
        <v>6</v>
      </c>
      <c r="AH19" s="34">
        <f t="shared" si="18"/>
        <v>242</v>
      </c>
      <c r="AI19" s="34">
        <f t="shared" si="18"/>
        <v>15</v>
      </c>
      <c r="AJ19" s="34">
        <f t="shared" si="18"/>
        <v>242</v>
      </c>
      <c r="AK19" s="34">
        <f t="shared" si="18"/>
        <v>49</v>
      </c>
      <c r="AL19" s="34">
        <f t="shared" si="18"/>
        <v>242</v>
      </c>
      <c r="AM19" s="34">
        <f t="shared" ref="AM19:AM38" si="19">IF(AM$4="N",0,S19)</f>
        <v>185</v>
      </c>
    </row>
    <row r="20" spans="1:39">
      <c r="A20" s="50" t="s">
        <v>51</v>
      </c>
      <c r="B20" s="34">
        <v>242</v>
      </c>
      <c r="C20" s="32">
        <v>242</v>
      </c>
      <c r="D20" s="32">
        <v>87</v>
      </c>
      <c r="E20" s="32">
        <v>242</v>
      </c>
      <c r="F20" s="32">
        <v>242</v>
      </c>
      <c r="G20" s="32">
        <v>34</v>
      </c>
      <c r="H20" s="32">
        <v>22</v>
      </c>
      <c r="I20" s="32">
        <v>242</v>
      </c>
      <c r="J20" s="32">
        <v>9</v>
      </c>
      <c r="K20" s="32">
        <v>173</v>
      </c>
      <c r="L20" s="32">
        <v>242</v>
      </c>
      <c r="M20" s="32">
        <v>242</v>
      </c>
      <c r="N20" s="32">
        <v>242</v>
      </c>
      <c r="O20" s="32">
        <v>172</v>
      </c>
      <c r="P20" s="32">
        <v>242</v>
      </c>
      <c r="Q20" s="32">
        <v>71</v>
      </c>
      <c r="R20" s="32">
        <v>242</v>
      </c>
      <c r="S20" s="32">
        <v>195</v>
      </c>
      <c r="U20" s="50" t="s">
        <v>51</v>
      </c>
      <c r="V20" s="34">
        <f t="shared" ref="V20:AK38" si="20">IF(V$4="N",0,B20)</f>
        <v>242</v>
      </c>
      <c r="W20" s="34">
        <f t="shared" si="18"/>
        <v>242</v>
      </c>
      <c r="X20" s="34">
        <f t="shared" si="18"/>
        <v>87</v>
      </c>
      <c r="Y20" s="34">
        <f t="shared" si="18"/>
        <v>242</v>
      </c>
      <c r="Z20" s="34">
        <f t="shared" si="18"/>
        <v>0</v>
      </c>
      <c r="AA20" s="34">
        <f t="shared" si="18"/>
        <v>34</v>
      </c>
      <c r="AB20" s="34">
        <f t="shared" si="18"/>
        <v>22</v>
      </c>
      <c r="AC20" s="34">
        <f t="shared" si="18"/>
        <v>242</v>
      </c>
      <c r="AD20" s="34">
        <f t="shared" si="18"/>
        <v>9</v>
      </c>
      <c r="AE20" s="34">
        <f t="shared" si="18"/>
        <v>173</v>
      </c>
      <c r="AF20" s="34">
        <f t="shared" si="18"/>
        <v>242</v>
      </c>
      <c r="AG20" s="34">
        <f t="shared" si="18"/>
        <v>242</v>
      </c>
      <c r="AH20" s="34">
        <f t="shared" si="18"/>
        <v>242</v>
      </c>
      <c r="AI20" s="34">
        <f t="shared" si="18"/>
        <v>172</v>
      </c>
      <c r="AJ20" s="34">
        <f t="shared" si="18"/>
        <v>242</v>
      </c>
      <c r="AK20" s="34">
        <f t="shared" si="18"/>
        <v>71</v>
      </c>
      <c r="AL20" s="34">
        <f t="shared" si="18"/>
        <v>242</v>
      </c>
      <c r="AM20" s="34">
        <f t="shared" si="19"/>
        <v>195</v>
      </c>
    </row>
    <row r="21" spans="1:39">
      <c r="A21" s="50" t="s">
        <v>61</v>
      </c>
      <c r="B21" s="34">
        <v>242</v>
      </c>
      <c r="C21" s="32">
        <v>242</v>
      </c>
      <c r="D21" s="32">
        <v>242</v>
      </c>
      <c r="E21" s="32">
        <v>242</v>
      </c>
      <c r="F21" s="32">
        <v>242</v>
      </c>
      <c r="G21" s="32">
        <v>43</v>
      </c>
      <c r="H21" s="32">
        <v>29</v>
      </c>
      <c r="I21" s="32">
        <v>242</v>
      </c>
      <c r="J21" s="32">
        <v>13</v>
      </c>
      <c r="K21" s="32">
        <v>177</v>
      </c>
      <c r="L21" s="32">
        <v>242</v>
      </c>
      <c r="M21" s="32">
        <v>242</v>
      </c>
      <c r="N21" s="32">
        <v>242</v>
      </c>
      <c r="O21" s="32">
        <v>188</v>
      </c>
      <c r="P21" s="32">
        <v>242</v>
      </c>
      <c r="Q21" s="32">
        <v>119</v>
      </c>
      <c r="R21" s="32">
        <v>242</v>
      </c>
      <c r="S21" s="32">
        <v>203</v>
      </c>
      <c r="U21" s="50" t="s">
        <v>61</v>
      </c>
      <c r="V21" s="34">
        <f t="shared" si="20"/>
        <v>242</v>
      </c>
      <c r="W21" s="34">
        <f t="shared" si="18"/>
        <v>242</v>
      </c>
      <c r="X21" s="34">
        <f t="shared" si="18"/>
        <v>242</v>
      </c>
      <c r="Y21" s="34">
        <f t="shared" si="18"/>
        <v>242</v>
      </c>
      <c r="Z21" s="34">
        <f t="shared" si="18"/>
        <v>0</v>
      </c>
      <c r="AA21" s="34">
        <f t="shared" si="18"/>
        <v>43</v>
      </c>
      <c r="AB21" s="34">
        <f t="shared" si="18"/>
        <v>29</v>
      </c>
      <c r="AC21" s="34">
        <f t="shared" si="18"/>
        <v>242</v>
      </c>
      <c r="AD21" s="34">
        <f t="shared" si="18"/>
        <v>13</v>
      </c>
      <c r="AE21" s="34">
        <f t="shared" si="18"/>
        <v>177</v>
      </c>
      <c r="AF21" s="34">
        <f t="shared" si="18"/>
        <v>242</v>
      </c>
      <c r="AG21" s="34">
        <f t="shared" si="18"/>
        <v>242</v>
      </c>
      <c r="AH21" s="34">
        <f t="shared" si="18"/>
        <v>242</v>
      </c>
      <c r="AI21" s="34">
        <f t="shared" si="18"/>
        <v>188</v>
      </c>
      <c r="AJ21" s="34">
        <f t="shared" si="18"/>
        <v>242</v>
      </c>
      <c r="AK21" s="34">
        <f t="shared" si="18"/>
        <v>119</v>
      </c>
      <c r="AL21" s="34">
        <f t="shared" si="18"/>
        <v>242</v>
      </c>
      <c r="AM21" s="34">
        <f t="shared" si="19"/>
        <v>203</v>
      </c>
    </row>
    <row r="22" spans="1:39">
      <c r="A22" s="50" t="s">
        <v>92</v>
      </c>
      <c r="B22" s="34">
        <v>242</v>
      </c>
      <c r="C22" s="32">
        <v>242</v>
      </c>
      <c r="D22" s="32">
        <v>242</v>
      </c>
      <c r="E22" s="32">
        <v>242</v>
      </c>
      <c r="F22" s="32">
        <v>242</v>
      </c>
      <c r="G22" s="32">
        <v>50</v>
      </c>
      <c r="H22" s="32">
        <v>72</v>
      </c>
      <c r="I22" s="32">
        <v>242</v>
      </c>
      <c r="J22" s="32">
        <v>27</v>
      </c>
      <c r="K22" s="32">
        <v>200</v>
      </c>
      <c r="L22" s="32">
        <v>242</v>
      </c>
      <c r="M22" s="32">
        <v>242</v>
      </c>
      <c r="N22" s="32">
        <v>242</v>
      </c>
      <c r="O22" s="32">
        <v>198</v>
      </c>
      <c r="P22" s="32">
        <v>242</v>
      </c>
      <c r="Q22" s="32">
        <v>120</v>
      </c>
      <c r="R22" s="32">
        <v>242</v>
      </c>
      <c r="S22" s="32">
        <v>204</v>
      </c>
      <c r="U22" s="50" t="s">
        <v>92</v>
      </c>
      <c r="V22" s="34">
        <f t="shared" si="20"/>
        <v>242</v>
      </c>
      <c r="W22" s="34">
        <f t="shared" si="18"/>
        <v>242</v>
      </c>
      <c r="X22" s="34">
        <f t="shared" si="18"/>
        <v>242</v>
      </c>
      <c r="Y22" s="34">
        <f t="shared" si="18"/>
        <v>242</v>
      </c>
      <c r="Z22" s="34">
        <f t="shared" si="18"/>
        <v>0</v>
      </c>
      <c r="AA22" s="34">
        <f t="shared" si="18"/>
        <v>50</v>
      </c>
      <c r="AB22" s="34">
        <f t="shared" si="18"/>
        <v>72</v>
      </c>
      <c r="AC22" s="34">
        <f t="shared" si="18"/>
        <v>242</v>
      </c>
      <c r="AD22" s="34">
        <f t="shared" si="18"/>
        <v>27</v>
      </c>
      <c r="AE22" s="34">
        <f t="shared" si="18"/>
        <v>200</v>
      </c>
      <c r="AF22" s="34">
        <f t="shared" si="18"/>
        <v>242</v>
      </c>
      <c r="AG22" s="34">
        <f t="shared" si="18"/>
        <v>242</v>
      </c>
      <c r="AH22" s="34">
        <f t="shared" si="18"/>
        <v>242</v>
      </c>
      <c r="AI22" s="34">
        <f t="shared" si="18"/>
        <v>198</v>
      </c>
      <c r="AJ22" s="34">
        <f t="shared" si="18"/>
        <v>242</v>
      </c>
      <c r="AK22" s="34">
        <f t="shared" si="18"/>
        <v>120</v>
      </c>
      <c r="AL22" s="34">
        <f t="shared" si="18"/>
        <v>242</v>
      </c>
      <c r="AM22" s="34">
        <f t="shared" si="19"/>
        <v>204</v>
      </c>
    </row>
    <row r="23" spans="1:39">
      <c r="A23" s="50" t="s">
        <v>30</v>
      </c>
      <c r="B23" s="34">
        <v>31</v>
      </c>
      <c r="C23" s="32">
        <v>178</v>
      </c>
      <c r="D23" s="32">
        <v>3</v>
      </c>
      <c r="E23" s="32">
        <v>242</v>
      </c>
      <c r="F23" s="32">
        <v>60</v>
      </c>
      <c r="G23" s="32">
        <v>10</v>
      </c>
      <c r="H23" s="32">
        <v>7</v>
      </c>
      <c r="I23" s="32">
        <v>18</v>
      </c>
      <c r="J23" s="32">
        <v>44</v>
      </c>
      <c r="K23" s="32">
        <v>21</v>
      </c>
      <c r="L23" s="32">
        <v>242</v>
      </c>
      <c r="M23" s="32">
        <v>242</v>
      </c>
      <c r="N23" s="32">
        <v>242</v>
      </c>
      <c r="O23" s="32">
        <v>79</v>
      </c>
      <c r="P23" s="32">
        <v>242</v>
      </c>
      <c r="Q23" s="32">
        <v>45</v>
      </c>
      <c r="R23" s="32">
        <v>57</v>
      </c>
      <c r="S23" s="32">
        <v>4</v>
      </c>
      <c r="U23" s="50" t="s">
        <v>30</v>
      </c>
      <c r="V23" s="34">
        <f t="shared" si="20"/>
        <v>31</v>
      </c>
      <c r="W23" s="34">
        <f t="shared" si="18"/>
        <v>178</v>
      </c>
      <c r="X23" s="34">
        <f t="shared" si="18"/>
        <v>3</v>
      </c>
      <c r="Y23" s="34">
        <f t="shared" si="18"/>
        <v>242</v>
      </c>
      <c r="Z23" s="34">
        <f t="shared" si="18"/>
        <v>0</v>
      </c>
      <c r="AA23" s="34">
        <f t="shared" si="18"/>
        <v>10</v>
      </c>
      <c r="AB23" s="34">
        <f t="shared" si="18"/>
        <v>7</v>
      </c>
      <c r="AC23" s="34">
        <f t="shared" si="18"/>
        <v>18</v>
      </c>
      <c r="AD23" s="34">
        <f t="shared" si="18"/>
        <v>44</v>
      </c>
      <c r="AE23" s="34">
        <f t="shared" si="18"/>
        <v>21</v>
      </c>
      <c r="AF23" s="34">
        <f t="shared" si="18"/>
        <v>242</v>
      </c>
      <c r="AG23" s="34">
        <f t="shared" si="18"/>
        <v>242</v>
      </c>
      <c r="AH23" s="34">
        <f t="shared" si="18"/>
        <v>242</v>
      </c>
      <c r="AI23" s="34">
        <f t="shared" si="18"/>
        <v>79</v>
      </c>
      <c r="AJ23" s="34">
        <f t="shared" si="18"/>
        <v>242</v>
      </c>
      <c r="AK23" s="34">
        <f t="shared" si="18"/>
        <v>45</v>
      </c>
      <c r="AL23" s="34">
        <f t="shared" si="18"/>
        <v>57</v>
      </c>
      <c r="AM23" s="34">
        <f t="shared" si="19"/>
        <v>4</v>
      </c>
    </row>
    <row r="24" spans="1:39">
      <c r="A24" s="50" t="s">
        <v>55</v>
      </c>
      <c r="B24" s="34">
        <v>210</v>
      </c>
      <c r="C24" s="32">
        <v>227</v>
      </c>
      <c r="D24" s="32">
        <v>102</v>
      </c>
      <c r="E24" s="32">
        <v>242</v>
      </c>
      <c r="F24" s="32">
        <v>94</v>
      </c>
      <c r="G24" s="32">
        <v>11</v>
      </c>
      <c r="H24" s="32">
        <v>42</v>
      </c>
      <c r="I24" s="32">
        <v>92</v>
      </c>
      <c r="J24" s="32">
        <v>59</v>
      </c>
      <c r="K24" s="32">
        <v>103</v>
      </c>
      <c r="L24" s="32">
        <v>242</v>
      </c>
      <c r="M24" s="32">
        <v>242</v>
      </c>
      <c r="N24" s="32">
        <v>242</v>
      </c>
      <c r="O24" s="32">
        <v>95</v>
      </c>
      <c r="P24" s="32">
        <v>242</v>
      </c>
      <c r="Q24" s="32">
        <v>101</v>
      </c>
      <c r="R24" s="32">
        <v>157</v>
      </c>
      <c r="S24" s="32">
        <v>20</v>
      </c>
      <c r="U24" s="50" t="s">
        <v>55</v>
      </c>
      <c r="V24" s="34">
        <f t="shared" si="20"/>
        <v>210</v>
      </c>
      <c r="W24" s="34">
        <f t="shared" si="18"/>
        <v>227</v>
      </c>
      <c r="X24" s="34">
        <f t="shared" si="18"/>
        <v>102</v>
      </c>
      <c r="Y24" s="34">
        <f t="shared" si="18"/>
        <v>242</v>
      </c>
      <c r="Z24" s="34">
        <f t="shared" si="18"/>
        <v>0</v>
      </c>
      <c r="AA24" s="34">
        <f t="shared" si="18"/>
        <v>11</v>
      </c>
      <c r="AB24" s="34">
        <f t="shared" si="18"/>
        <v>42</v>
      </c>
      <c r="AC24" s="34">
        <f t="shared" si="18"/>
        <v>92</v>
      </c>
      <c r="AD24" s="34">
        <f t="shared" si="18"/>
        <v>59</v>
      </c>
      <c r="AE24" s="34">
        <f t="shared" si="18"/>
        <v>103</v>
      </c>
      <c r="AF24" s="34">
        <f t="shared" si="18"/>
        <v>242</v>
      </c>
      <c r="AG24" s="34">
        <f t="shared" si="18"/>
        <v>242</v>
      </c>
      <c r="AH24" s="34">
        <f t="shared" si="18"/>
        <v>242</v>
      </c>
      <c r="AI24" s="34">
        <f t="shared" si="18"/>
        <v>95</v>
      </c>
      <c r="AJ24" s="34">
        <f t="shared" si="18"/>
        <v>242</v>
      </c>
      <c r="AK24" s="34">
        <f t="shared" si="18"/>
        <v>101</v>
      </c>
      <c r="AL24" s="34">
        <f t="shared" si="18"/>
        <v>157</v>
      </c>
      <c r="AM24" s="34">
        <f t="shared" si="19"/>
        <v>20</v>
      </c>
    </row>
    <row r="25" spans="1:39">
      <c r="A25" s="50" t="s">
        <v>71</v>
      </c>
      <c r="B25" s="34">
        <v>242</v>
      </c>
      <c r="C25" s="32">
        <v>242</v>
      </c>
      <c r="D25" s="32">
        <v>242</v>
      </c>
      <c r="E25" s="32">
        <v>242</v>
      </c>
      <c r="F25" s="32">
        <v>237</v>
      </c>
      <c r="G25" s="32">
        <v>17</v>
      </c>
      <c r="H25" s="32">
        <v>65</v>
      </c>
      <c r="I25" s="32">
        <v>242</v>
      </c>
      <c r="J25" s="32">
        <v>80</v>
      </c>
      <c r="K25" s="32">
        <v>168</v>
      </c>
      <c r="L25" s="32">
        <v>242</v>
      </c>
      <c r="M25" s="32">
        <v>242</v>
      </c>
      <c r="N25" s="32">
        <v>242</v>
      </c>
      <c r="O25" s="32">
        <v>111</v>
      </c>
      <c r="P25" s="32">
        <v>242</v>
      </c>
      <c r="Q25" s="32">
        <v>109</v>
      </c>
      <c r="R25" s="32">
        <v>242</v>
      </c>
      <c r="S25" s="32">
        <v>171</v>
      </c>
      <c r="U25" s="50" t="s">
        <v>71</v>
      </c>
      <c r="V25" s="34">
        <f t="shared" si="20"/>
        <v>242</v>
      </c>
      <c r="W25" s="34">
        <f t="shared" si="18"/>
        <v>242</v>
      </c>
      <c r="X25" s="34">
        <f t="shared" si="18"/>
        <v>242</v>
      </c>
      <c r="Y25" s="34">
        <f t="shared" si="18"/>
        <v>242</v>
      </c>
      <c r="Z25" s="34">
        <f t="shared" si="18"/>
        <v>0</v>
      </c>
      <c r="AA25" s="34">
        <f t="shared" si="18"/>
        <v>17</v>
      </c>
      <c r="AB25" s="34">
        <f t="shared" si="18"/>
        <v>65</v>
      </c>
      <c r="AC25" s="34">
        <f t="shared" si="18"/>
        <v>242</v>
      </c>
      <c r="AD25" s="34">
        <f t="shared" si="18"/>
        <v>80</v>
      </c>
      <c r="AE25" s="34">
        <f t="shared" si="18"/>
        <v>168</v>
      </c>
      <c r="AF25" s="34">
        <f t="shared" si="18"/>
        <v>242</v>
      </c>
      <c r="AG25" s="34">
        <f t="shared" si="18"/>
        <v>242</v>
      </c>
      <c r="AH25" s="34">
        <f t="shared" si="18"/>
        <v>242</v>
      </c>
      <c r="AI25" s="34">
        <f t="shared" si="18"/>
        <v>111</v>
      </c>
      <c r="AJ25" s="34">
        <f t="shared" si="18"/>
        <v>242</v>
      </c>
      <c r="AK25" s="34">
        <f t="shared" si="18"/>
        <v>109</v>
      </c>
      <c r="AL25" s="34">
        <f t="shared" si="18"/>
        <v>242</v>
      </c>
      <c r="AM25" s="34">
        <f t="shared" si="19"/>
        <v>171</v>
      </c>
    </row>
    <row r="26" spans="1:39">
      <c r="A26" s="50" t="s">
        <v>69</v>
      </c>
      <c r="B26" s="34">
        <v>90</v>
      </c>
      <c r="C26" s="32">
        <v>19</v>
      </c>
      <c r="D26" s="32">
        <v>242</v>
      </c>
      <c r="E26" s="32">
        <v>242</v>
      </c>
      <c r="F26" s="32">
        <v>26</v>
      </c>
      <c r="G26" s="32">
        <v>30</v>
      </c>
      <c r="H26" s="32">
        <v>61</v>
      </c>
      <c r="I26" s="32">
        <v>242</v>
      </c>
      <c r="J26" s="32">
        <v>23</v>
      </c>
      <c r="K26" s="32">
        <v>39</v>
      </c>
      <c r="L26" s="32">
        <v>242</v>
      </c>
      <c r="M26" s="32">
        <v>136</v>
      </c>
      <c r="N26" s="32">
        <v>36</v>
      </c>
      <c r="O26" s="32">
        <v>16</v>
      </c>
      <c r="P26" s="32">
        <v>160</v>
      </c>
      <c r="Q26" s="32">
        <v>47</v>
      </c>
      <c r="R26" s="32">
        <v>242</v>
      </c>
      <c r="S26" s="32">
        <v>68</v>
      </c>
      <c r="U26" s="50" t="s">
        <v>69</v>
      </c>
      <c r="V26" s="34">
        <f t="shared" si="20"/>
        <v>90</v>
      </c>
      <c r="W26" s="34">
        <f t="shared" si="18"/>
        <v>19</v>
      </c>
      <c r="X26" s="34">
        <f t="shared" si="18"/>
        <v>242</v>
      </c>
      <c r="Y26" s="34">
        <f t="shared" si="18"/>
        <v>242</v>
      </c>
      <c r="Z26" s="34">
        <f t="shared" si="18"/>
        <v>0</v>
      </c>
      <c r="AA26" s="34">
        <f t="shared" si="18"/>
        <v>30</v>
      </c>
      <c r="AB26" s="34">
        <f t="shared" si="18"/>
        <v>61</v>
      </c>
      <c r="AC26" s="34">
        <f t="shared" si="18"/>
        <v>242</v>
      </c>
      <c r="AD26" s="34">
        <f t="shared" si="18"/>
        <v>23</v>
      </c>
      <c r="AE26" s="34">
        <f t="shared" si="18"/>
        <v>39</v>
      </c>
      <c r="AF26" s="34">
        <f t="shared" si="18"/>
        <v>242</v>
      </c>
      <c r="AG26" s="34">
        <f t="shared" si="18"/>
        <v>136</v>
      </c>
      <c r="AH26" s="34">
        <f t="shared" si="18"/>
        <v>36</v>
      </c>
      <c r="AI26" s="34">
        <f t="shared" si="18"/>
        <v>16</v>
      </c>
      <c r="AJ26" s="34">
        <f t="shared" si="18"/>
        <v>160</v>
      </c>
      <c r="AK26" s="34">
        <f t="shared" si="18"/>
        <v>47</v>
      </c>
      <c r="AL26" s="34">
        <f t="shared" si="18"/>
        <v>242</v>
      </c>
      <c r="AM26" s="34">
        <f t="shared" si="19"/>
        <v>68</v>
      </c>
    </row>
    <row r="27" spans="1:39">
      <c r="A27" s="50" t="s">
        <v>94</v>
      </c>
      <c r="B27" s="34">
        <v>106</v>
      </c>
      <c r="C27" s="32">
        <v>74</v>
      </c>
      <c r="D27" s="32">
        <v>242</v>
      </c>
      <c r="E27" s="32">
        <v>242</v>
      </c>
      <c r="F27" s="32">
        <v>224</v>
      </c>
      <c r="G27" s="32">
        <v>51</v>
      </c>
      <c r="H27" s="32">
        <v>242</v>
      </c>
      <c r="I27" s="32">
        <v>242</v>
      </c>
      <c r="J27" s="32">
        <v>32</v>
      </c>
      <c r="K27" s="32">
        <v>81</v>
      </c>
      <c r="L27" s="32">
        <v>242</v>
      </c>
      <c r="M27" s="32">
        <v>242</v>
      </c>
      <c r="N27" s="32">
        <v>181</v>
      </c>
      <c r="O27" s="32">
        <v>28</v>
      </c>
      <c r="P27" s="32">
        <v>242</v>
      </c>
      <c r="Q27" s="32">
        <v>93</v>
      </c>
      <c r="R27" s="32">
        <v>242</v>
      </c>
      <c r="S27" s="32">
        <v>140</v>
      </c>
      <c r="U27" s="50" t="s">
        <v>94</v>
      </c>
      <c r="V27" s="34">
        <f t="shared" si="20"/>
        <v>106</v>
      </c>
      <c r="W27" s="34">
        <f t="shared" si="18"/>
        <v>74</v>
      </c>
      <c r="X27" s="34">
        <f t="shared" si="18"/>
        <v>242</v>
      </c>
      <c r="Y27" s="34">
        <f t="shared" si="18"/>
        <v>242</v>
      </c>
      <c r="Z27" s="34">
        <f t="shared" si="18"/>
        <v>0</v>
      </c>
      <c r="AA27" s="34">
        <f t="shared" si="18"/>
        <v>51</v>
      </c>
      <c r="AB27" s="34">
        <f t="shared" si="18"/>
        <v>242</v>
      </c>
      <c r="AC27" s="34">
        <f t="shared" si="18"/>
        <v>242</v>
      </c>
      <c r="AD27" s="34">
        <f t="shared" si="18"/>
        <v>32</v>
      </c>
      <c r="AE27" s="34">
        <f t="shared" si="18"/>
        <v>81</v>
      </c>
      <c r="AF27" s="34">
        <f t="shared" si="18"/>
        <v>242</v>
      </c>
      <c r="AG27" s="34">
        <f t="shared" si="18"/>
        <v>242</v>
      </c>
      <c r="AH27" s="34">
        <f t="shared" si="18"/>
        <v>181</v>
      </c>
      <c r="AI27" s="34">
        <f t="shared" si="18"/>
        <v>28</v>
      </c>
      <c r="AJ27" s="34">
        <f t="shared" si="18"/>
        <v>242</v>
      </c>
      <c r="AK27" s="34">
        <f t="shared" si="18"/>
        <v>93</v>
      </c>
      <c r="AL27" s="34">
        <f t="shared" si="18"/>
        <v>242</v>
      </c>
      <c r="AM27" s="34">
        <f t="shared" si="19"/>
        <v>140</v>
      </c>
    </row>
    <row r="28" spans="1:39">
      <c r="A28" s="50" t="s">
        <v>100</v>
      </c>
      <c r="B28" s="34">
        <v>128</v>
      </c>
      <c r="C28" s="32">
        <v>84</v>
      </c>
      <c r="D28" s="32">
        <v>242</v>
      </c>
      <c r="E28" s="32">
        <v>242</v>
      </c>
      <c r="F28" s="32">
        <v>228</v>
      </c>
      <c r="G28" s="32">
        <v>70</v>
      </c>
      <c r="H28" s="32">
        <v>242</v>
      </c>
      <c r="I28" s="32">
        <v>242</v>
      </c>
      <c r="J28" s="32">
        <v>33</v>
      </c>
      <c r="K28" s="32">
        <v>139</v>
      </c>
      <c r="L28" s="32">
        <v>242</v>
      </c>
      <c r="M28" s="32">
        <v>242</v>
      </c>
      <c r="N28" s="32">
        <v>242</v>
      </c>
      <c r="O28" s="32">
        <v>91</v>
      </c>
      <c r="P28" s="32">
        <v>242</v>
      </c>
      <c r="Q28" s="32">
        <v>113</v>
      </c>
      <c r="R28" s="32">
        <v>242</v>
      </c>
      <c r="S28" s="32">
        <v>143</v>
      </c>
      <c r="U28" s="50" t="s">
        <v>100</v>
      </c>
      <c r="V28" s="34">
        <f t="shared" si="20"/>
        <v>128</v>
      </c>
      <c r="W28" s="34">
        <f t="shared" si="18"/>
        <v>84</v>
      </c>
      <c r="X28" s="34">
        <f t="shared" si="18"/>
        <v>242</v>
      </c>
      <c r="Y28" s="34">
        <f t="shared" si="18"/>
        <v>242</v>
      </c>
      <c r="Z28" s="34">
        <f t="shared" si="18"/>
        <v>0</v>
      </c>
      <c r="AA28" s="34">
        <f t="shared" si="18"/>
        <v>70</v>
      </c>
      <c r="AB28" s="34">
        <f t="shared" si="18"/>
        <v>242</v>
      </c>
      <c r="AC28" s="34">
        <f t="shared" si="18"/>
        <v>242</v>
      </c>
      <c r="AD28" s="34">
        <f t="shared" si="18"/>
        <v>33</v>
      </c>
      <c r="AE28" s="34">
        <f t="shared" si="18"/>
        <v>139</v>
      </c>
      <c r="AF28" s="34">
        <f t="shared" si="18"/>
        <v>242</v>
      </c>
      <c r="AG28" s="34">
        <f t="shared" si="18"/>
        <v>242</v>
      </c>
      <c r="AH28" s="34">
        <f t="shared" si="18"/>
        <v>242</v>
      </c>
      <c r="AI28" s="34">
        <f t="shared" si="18"/>
        <v>91</v>
      </c>
      <c r="AJ28" s="34">
        <f t="shared" si="18"/>
        <v>242</v>
      </c>
      <c r="AK28" s="34">
        <f t="shared" si="18"/>
        <v>113</v>
      </c>
      <c r="AL28" s="34">
        <f t="shared" si="18"/>
        <v>242</v>
      </c>
      <c r="AM28" s="34">
        <f t="shared" si="19"/>
        <v>143</v>
      </c>
    </row>
    <row r="29" spans="1:39">
      <c r="A29" s="50" t="s">
        <v>104</v>
      </c>
      <c r="B29" s="34">
        <v>112</v>
      </c>
      <c r="C29" s="32">
        <v>124</v>
      </c>
      <c r="D29" s="32">
        <v>242</v>
      </c>
      <c r="E29" s="32">
        <v>242</v>
      </c>
      <c r="F29" s="32">
        <v>153</v>
      </c>
      <c r="G29" s="32">
        <v>46</v>
      </c>
      <c r="H29" s="32">
        <v>114</v>
      </c>
      <c r="I29" s="32">
        <v>242</v>
      </c>
      <c r="J29" s="32">
        <v>48</v>
      </c>
      <c r="K29" s="32">
        <v>76</v>
      </c>
      <c r="L29" s="32">
        <v>134</v>
      </c>
      <c r="M29" s="32">
        <v>77</v>
      </c>
      <c r="N29" s="32">
        <v>242</v>
      </c>
      <c r="O29" s="32">
        <v>35</v>
      </c>
      <c r="P29" s="32">
        <v>131</v>
      </c>
      <c r="Q29" s="32">
        <v>64</v>
      </c>
      <c r="R29" s="32">
        <v>242</v>
      </c>
      <c r="S29" s="32">
        <v>110</v>
      </c>
      <c r="U29" s="50" t="s">
        <v>104</v>
      </c>
      <c r="V29" s="34">
        <f t="shared" si="20"/>
        <v>112</v>
      </c>
      <c r="W29" s="34">
        <f t="shared" si="18"/>
        <v>124</v>
      </c>
      <c r="X29" s="34">
        <f t="shared" si="18"/>
        <v>242</v>
      </c>
      <c r="Y29" s="34">
        <f t="shared" si="18"/>
        <v>242</v>
      </c>
      <c r="Z29" s="34">
        <f t="shared" si="18"/>
        <v>0</v>
      </c>
      <c r="AA29" s="34">
        <f t="shared" si="18"/>
        <v>46</v>
      </c>
      <c r="AB29" s="34">
        <f t="shared" si="18"/>
        <v>114</v>
      </c>
      <c r="AC29" s="34">
        <f t="shared" si="18"/>
        <v>242</v>
      </c>
      <c r="AD29" s="34">
        <f t="shared" si="18"/>
        <v>48</v>
      </c>
      <c r="AE29" s="34">
        <f t="shared" si="18"/>
        <v>76</v>
      </c>
      <c r="AF29" s="34">
        <f t="shared" si="18"/>
        <v>134</v>
      </c>
      <c r="AG29" s="34">
        <f t="shared" si="18"/>
        <v>77</v>
      </c>
      <c r="AH29" s="34">
        <f t="shared" si="18"/>
        <v>242</v>
      </c>
      <c r="AI29" s="34">
        <f t="shared" si="18"/>
        <v>35</v>
      </c>
      <c r="AJ29" s="34">
        <f t="shared" si="18"/>
        <v>131</v>
      </c>
      <c r="AK29" s="34">
        <f t="shared" si="18"/>
        <v>64</v>
      </c>
      <c r="AL29" s="34">
        <f t="shared" si="18"/>
        <v>242</v>
      </c>
      <c r="AM29" s="34">
        <f t="shared" si="19"/>
        <v>110</v>
      </c>
    </row>
    <row r="30" spans="1:39">
      <c r="A30" s="50" t="s">
        <v>176</v>
      </c>
      <c r="B30" s="34">
        <v>122</v>
      </c>
      <c r="C30" s="32">
        <v>196</v>
      </c>
      <c r="D30" s="32">
        <v>242</v>
      </c>
      <c r="E30" s="32">
        <v>242</v>
      </c>
      <c r="F30" s="32">
        <v>194</v>
      </c>
      <c r="G30" s="32">
        <v>100</v>
      </c>
      <c r="H30" s="32">
        <v>184</v>
      </c>
      <c r="I30" s="32">
        <v>242</v>
      </c>
      <c r="J30" s="32">
        <v>117</v>
      </c>
      <c r="K30" s="32">
        <v>83</v>
      </c>
      <c r="L30" s="32">
        <v>242</v>
      </c>
      <c r="M30" s="32">
        <v>98</v>
      </c>
      <c r="N30" s="32">
        <v>242</v>
      </c>
      <c r="O30" s="32">
        <v>146</v>
      </c>
      <c r="P30" s="32">
        <v>242</v>
      </c>
      <c r="Q30" s="32">
        <v>179</v>
      </c>
      <c r="R30" s="32">
        <v>242</v>
      </c>
      <c r="S30" s="32">
        <v>116</v>
      </c>
      <c r="U30" s="50" t="s">
        <v>176</v>
      </c>
      <c r="V30" s="34">
        <f t="shared" si="20"/>
        <v>122</v>
      </c>
      <c r="W30" s="34">
        <f t="shared" si="18"/>
        <v>196</v>
      </c>
      <c r="X30" s="34">
        <f t="shared" si="18"/>
        <v>242</v>
      </c>
      <c r="Y30" s="34">
        <f t="shared" si="18"/>
        <v>242</v>
      </c>
      <c r="Z30" s="34">
        <f t="shared" si="18"/>
        <v>0</v>
      </c>
      <c r="AA30" s="34">
        <f t="shared" si="18"/>
        <v>100</v>
      </c>
      <c r="AB30" s="34">
        <f t="shared" si="18"/>
        <v>184</v>
      </c>
      <c r="AC30" s="34">
        <f t="shared" si="18"/>
        <v>242</v>
      </c>
      <c r="AD30" s="34">
        <f t="shared" si="18"/>
        <v>117</v>
      </c>
      <c r="AE30" s="34">
        <f t="shared" si="18"/>
        <v>83</v>
      </c>
      <c r="AF30" s="34">
        <f t="shared" si="18"/>
        <v>242</v>
      </c>
      <c r="AG30" s="34">
        <f t="shared" si="18"/>
        <v>98</v>
      </c>
      <c r="AH30" s="34">
        <f t="shared" si="18"/>
        <v>242</v>
      </c>
      <c r="AI30" s="34">
        <f t="shared" si="18"/>
        <v>146</v>
      </c>
      <c r="AJ30" s="34">
        <f t="shared" si="18"/>
        <v>242</v>
      </c>
      <c r="AK30" s="34">
        <f t="shared" si="18"/>
        <v>179</v>
      </c>
      <c r="AL30" s="34">
        <f t="shared" si="18"/>
        <v>242</v>
      </c>
      <c r="AM30" s="34">
        <f t="shared" si="19"/>
        <v>116</v>
      </c>
    </row>
    <row r="31" spans="1:39">
      <c r="A31" s="50" t="s">
        <v>59</v>
      </c>
      <c r="B31" s="34">
        <v>242</v>
      </c>
      <c r="C31" s="32">
        <v>99</v>
      </c>
      <c r="D31" s="32">
        <v>40</v>
      </c>
      <c r="E31" s="32">
        <v>242</v>
      </c>
      <c r="F31" s="32">
        <v>242</v>
      </c>
      <c r="G31" s="32">
        <v>25</v>
      </c>
      <c r="H31" s="32">
        <v>24</v>
      </c>
      <c r="I31" s="32">
        <v>133</v>
      </c>
      <c r="J31" s="32">
        <v>12</v>
      </c>
      <c r="K31" s="32">
        <v>155</v>
      </c>
      <c r="L31" s="32">
        <v>242</v>
      </c>
      <c r="M31" s="32">
        <v>242</v>
      </c>
      <c r="N31" s="32">
        <v>67</v>
      </c>
      <c r="O31" s="32">
        <v>137</v>
      </c>
      <c r="P31" s="32">
        <v>242</v>
      </c>
      <c r="Q31" s="32">
        <v>121</v>
      </c>
      <c r="R31" s="32">
        <v>242</v>
      </c>
      <c r="S31" s="32">
        <v>170</v>
      </c>
      <c r="U31" s="50" t="s">
        <v>59</v>
      </c>
      <c r="V31" s="34">
        <f t="shared" si="20"/>
        <v>242</v>
      </c>
      <c r="W31" s="34">
        <f t="shared" si="18"/>
        <v>99</v>
      </c>
      <c r="X31" s="34">
        <f t="shared" si="18"/>
        <v>40</v>
      </c>
      <c r="Y31" s="34">
        <f t="shared" si="18"/>
        <v>242</v>
      </c>
      <c r="Z31" s="34">
        <f t="shared" si="18"/>
        <v>0</v>
      </c>
      <c r="AA31" s="34">
        <f t="shared" si="18"/>
        <v>25</v>
      </c>
      <c r="AB31" s="34">
        <f t="shared" si="18"/>
        <v>24</v>
      </c>
      <c r="AC31" s="34">
        <f t="shared" si="18"/>
        <v>133</v>
      </c>
      <c r="AD31" s="34">
        <f t="shared" si="18"/>
        <v>12</v>
      </c>
      <c r="AE31" s="34">
        <f t="shared" si="18"/>
        <v>155</v>
      </c>
      <c r="AF31" s="34">
        <f t="shared" si="18"/>
        <v>242</v>
      </c>
      <c r="AG31" s="34">
        <f t="shared" si="18"/>
        <v>242</v>
      </c>
      <c r="AH31" s="34">
        <f t="shared" si="18"/>
        <v>67</v>
      </c>
      <c r="AI31" s="34">
        <f t="shared" si="18"/>
        <v>137</v>
      </c>
      <c r="AJ31" s="34">
        <f t="shared" si="18"/>
        <v>242</v>
      </c>
      <c r="AK31" s="34">
        <f t="shared" si="18"/>
        <v>121</v>
      </c>
      <c r="AL31" s="34">
        <f t="shared" si="18"/>
        <v>242</v>
      </c>
      <c r="AM31" s="34">
        <f t="shared" si="19"/>
        <v>170</v>
      </c>
    </row>
    <row r="32" spans="1:39">
      <c r="A32" s="50" t="s">
        <v>134</v>
      </c>
      <c r="B32" s="34">
        <v>242</v>
      </c>
      <c r="C32" s="32">
        <v>219</v>
      </c>
      <c r="D32" s="32">
        <v>242</v>
      </c>
      <c r="E32" s="32">
        <v>242</v>
      </c>
      <c r="F32" s="32">
        <v>242</v>
      </c>
      <c r="G32" s="32">
        <v>62</v>
      </c>
      <c r="H32" s="32">
        <v>63</v>
      </c>
      <c r="I32" s="32">
        <v>164</v>
      </c>
      <c r="J32" s="32">
        <v>53</v>
      </c>
      <c r="K32" s="32">
        <v>229</v>
      </c>
      <c r="L32" s="32">
        <v>242</v>
      </c>
      <c r="M32" s="32">
        <v>242</v>
      </c>
      <c r="N32" s="32">
        <v>180</v>
      </c>
      <c r="O32" s="32">
        <v>242</v>
      </c>
      <c r="P32" s="32">
        <v>242</v>
      </c>
      <c r="Q32" s="32">
        <v>141</v>
      </c>
      <c r="R32" s="32">
        <v>242</v>
      </c>
      <c r="S32" s="32">
        <v>242</v>
      </c>
      <c r="U32" s="50" t="s">
        <v>134</v>
      </c>
      <c r="V32" s="34">
        <f t="shared" si="20"/>
        <v>242</v>
      </c>
      <c r="W32" s="34">
        <f t="shared" si="18"/>
        <v>219</v>
      </c>
      <c r="X32" s="34">
        <f t="shared" si="18"/>
        <v>242</v>
      </c>
      <c r="Y32" s="34">
        <f t="shared" si="18"/>
        <v>242</v>
      </c>
      <c r="Z32" s="34">
        <f t="shared" si="18"/>
        <v>0</v>
      </c>
      <c r="AA32" s="34">
        <f t="shared" si="18"/>
        <v>62</v>
      </c>
      <c r="AB32" s="34">
        <f t="shared" si="18"/>
        <v>63</v>
      </c>
      <c r="AC32" s="34">
        <f t="shared" si="18"/>
        <v>164</v>
      </c>
      <c r="AD32" s="34">
        <f t="shared" si="18"/>
        <v>53</v>
      </c>
      <c r="AE32" s="34">
        <f t="shared" si="18"/>
        <v>229</v>
      </c>
      <c r="AF32" s="34">
        <f t="shared" si="18"/>
        <v>242</v>
      </c>
      <c r="AG32" s="34">
        <f t="shared" si="18"/>
        <v>242</v>
      </c>
      <c r="AH32" s="34">
        <f t="shared" si="18"/>
        <v>180</v>
      </c>
      <c r="AI32" s="34">
        <f t="shared" si="18"/>
        <v>242</v>
      </c>
      <c r="AJ32" s="34">
        <f t="shared" si="18"/>
        <v>242</v>
      </c>
      <c r="AK32" s="34">
        <f t="shared" si="18"/>
        <v>141</v>
      </c>
      <c r="AL32" s="34">
        <f t="shared" si="18"/>
        <v>242</v>
      </c>
      <c r="AM32" s="34">
        <f t="shared" si="19"/>
        <v>242</v>
      </c>
    </row>
    <row r="33" spans="1:39">
      <c r="A33" s="50" t="s">
        <v>159</v>
      </c>
      <c r="B33" s="34">
        <v>242</v>
      </c>
      <c r="C33" s="32">
        <v>242</v>
      </c>
      <c r="D33" s="32">
        <v>242</v>
      </c>
      <c r="E33" s="32">
        <v>242</v>
      </c>
      <c r="F33" s="32">
        <v>192</v>
      </c>
      <c r="G33" s="32">
        <v>159</v>
      </c>
      <c r="H33" s="32">
        <v>241</v>
      </c>
      <c r="I33" s="32">
        <v>69</v>
      </c>
      <c r="J33" s="32">
        <v>135</v>
      </c>
      <c r="K33" s="32">
        <v>89</v>
      </c>
      <c r="L33" s="32">
        <v>242</v>
      </c>
      <c r="M33" s="32">
        <v>242</v>
      </c>
      <c r="N33" s="32">
        <v>73</v>
      </c>
      <c r="O33" s="32">
        <v>217</v>
      </c>
      <c r="P33" s="32">
        <v>242</v>
      </c>
      <c r="Q33" s="32">
        <v>78</v>
      </c>
      <c r="R33" s="32">
        <v>167</v>
      </c>
      <c r="S33" s="32">
        <v>238</v>
      </c>
      <c r="U33" s="50" t="s">
        <v>159</v>
      </c>
      <c r="V33" s="34">
        <f t="shared" si="20"/>
        <v>242</v>
      </c>
      <c r="W33" s="34">
        <f t="shared" si="18"/>
        <v>242</v>
      </c>
      <c r="X33" s="34">
        <f t="shared" si="18"/>
        <v>242</v>
      </c>
      <c r="Y33" s="34">
        <f t="shared" si="18"/>
        <v>242</v>
      </c>
      <c r="Z33" s="34">
        <f t="shared" si="18"/>
        <v>0</v>
      </c>
      <c r="AA33" s="34">
        <f t="shared" si="18"/>
        <v>159</v>
      </c>
      <c r="AB33" s="34">
        <f t="shared" si="18"/>
        <v>241</v>
      </c>
      <c r="AC33" s="34">
        <f t="shared" si="18"/>
        <v>69</v>
      </c>
      <c r="AD33" s="34">
        <f t="shared" si="18"/>
        <v>135</v>
      </c>
      <c r="AE33" s="34">
        <f t="shared" si="18"/>
        <v>89</v>
      </c>
      <c r="AF33" s="34">
        <f t="shared" si="18"/>
        <v>242</v>
      </c>
      <c r="AG33" s="34">
        <f t="shared" si="18"/>
        <v>242</v>
      </c>
      <c r="AH33" s="34">
        <f t="shared" si="18"/>
        <v>73</v>
      </c>
      <c r="AI33" s="34">
        <f t="shared" si="18"/>
        <v>217</v>
      </c>
      <c r="AJ33" s="34">
        <f t="shared" si="18"/>
        <v>242</v>
      </c>
      <c r="AK33" s="34">
        <f t="shared" si="18"/>
        <v>78</v>
      </c>
      <c r="AL33" s="34">
        <f t="shared" si="18"/>
        <v>167</v>
      </c>
      <c r="AM33" s="34">
        <f t="shared" si="19"/>
        <v>238</v>
      </c>
    </row>
    <row r="34" spans="1:39">
      <c r="A34" s="50" t="s">
        <v>231</v>
      </c>
      <c r="B34" s="34">
        <v>242</v>
      </c>
      <c r="C34" s="32">
        <v>242</v>
      </c>
      <c r="D34" s="32">
        <v>242</v>
      </c>
      <c r="E34" s="32">
        <v>242</v>
      </c>
      <c r="F34" s="32">
        <v>242</v>
      </c>
      <c r="G34" s="32">
        <v>189</v>
      </c>
      <c r="H34" s="32">
        <v>242</v>
      </c>
      <c r="I34" s="32">
        <v>161</v>
      </c>
      <c r="J34" s="32">
        <v>212</v>
      </c>
      <c r="K34" s="32">
        <v>225</v>
      </c>
      <c r="L34" s="32">
        <v>242</v>
      </c>
      <c r="M34" s="32">
        <v>242</v>
      </c>
      <c r="N34" s="32">
        <v>242</v>
      </c>
      <c r="O34" s="32">
        <v>242</v>
      </c>
      <c r="P34" s="32">
        <v>242</v>
      </c>
      <c r="Q34" s="32">
        <v>127</v>
      </c>
      <c r="R34" s="32">
        <v>242</v>
      </c>
      <c r="S34" s="32">
        <v>239</v>
      </c>
      <c r="U34" s="50" t="s">
        <v>231</v>
      </c>
      <c r="V34" s="34">
        <f t="shared" si="20"/>
        <v>242</v>
      </c>
      <c r="W34" s="34">
        <f t="shared" si="18"/>
        <v>242</v>
      </c>
      <c r="X34" s="34">
        <f t="shared" si="18"/>
        <v>242</v>
      </c>
      <c r="Y34" s="34">
        <f t="shared" si="18"/>
        <v>242</v>
      </c>
      <c r="Z34" s="34">
        <f t="shared" si="18"/>
        <v>0</v>
      </c>
      <c r="AA34" s="34">
        <f t="shared" si="18"/>
        <v>189</v>
      </c>
      <c r="AB34" s="34">
        <f t="shared" si="18"/>
        <v>242</v>
      </c>
      <c r="AC34" s="34">
        <f t="shared" si="18"/>
        <v>161</v>
      </c>
      <c r="AD34" s="34">
        <f t="shared" si="18"/>
        <v>212</v>
      </c>
      <c r="AE34" s="34">
        <f t="shared" si="18"/>
        <v>225</v>
      </c>
      <c r="AF34" s="34">
        <f t="shared" si="18"/>
        <v>242</v>
      </c>
      <c r="AG34" s="34">
        <f t="shared" si="18"/>
        <v>242</v>
      </c>
      <c r="AH34" s="34">
        <f t="shared" si="18"/>
        <v>242</v>
      </c>
      <c r="AI34" s="34">
        <f t="shared" si="18"/>
        <v>242</v>
      </c>
      <c r="AJ34" s="34">
        <f t="shared" si="18"/>
        <v>242</v>
      </c>
      <c r="AK34" s="34">
        <f t="shared" si="18"/>
        <v>127</v>
      </c>
      <c r="AL34" s="34">
        <f t="shared" ref="AL34:AL53" si="21">IF(AL$4="N",0,R34)</f>
        <v>242</v>
      </c>
      <c r="AM34" s="34">
        <f t="shared" si="19"/>
        <v>239</v>
      </c>
    </row>
    <row r="35" spans="1:39">
      <c r="A35" s="50" t="s">
        <v>112</v>
      </c>
      <c r="B35" s="34">
        <v>56</v>
      </c>
      <c r="C35" s="32">
        <v>242</v>
      </c>
      <c r="D35" s="32">
        <v>242</v>
      </c>
      <c r="E35" s="32">
        <v>242</v>
      </c>
      <c r="F35" s="32">
        <v>234</v>
      </c>
      <c r="G35" s="32">
        <v>129</v>
      </c>
      <c r="H35" s="32">
        <v>38</v>
      </c>
      <c r="I35" s="32">
        <v>169</v>
      </c>
      <c r="J35" s="32">
        <v>138</v>
      </c>
      <c r="K35" s="32">
        <v>166</v>
      </c>
      <c r="L35" s="32">
        <v>242</v>
      </c>
      <c r="M35" s="32">
        <v>242</v>
      </c>
      <c r="N35" s="32">
        <v>242</v>
      </c>
      <c r="O35" s="32">
        <v>209</v>
      </c>
      <c r="P35" s="32">
        <v>118</v>
      </c>
      <c r="Q35" s="32">
        <v>107</v>
      </c>
      <c r="R35" s="32">
        <v>183</v>
      </c>
      <c r="S35" s="32">
        <v>86</v>
      </c>
      <c r="U35" s="50" t="s">
        <v>112</v>
      </c>
      <c r="V35" s="34">
        <f t="shared" si="20"/>
        <v>56</v>
      </c>
      <c r="W35" s="34">
        <f t="shared" si="20"/>
        <v>242</v>
      </c>
      <c r="X35" s="34">
        <f t="shared" si="20"/>
        <v>242</v>
      </c>
      <c r="Y35" s="34">
        <f t="shared" si="20"/>
        <v>242</v>
      </c>
      <c r="Z35" s="34">
        <f t="shared" si="20"/>
        <v>0</v>
      </c>
      <c r="AA35" s="34">
        <f t="shared" si="20"/>
        <v>129</v>
      </c>
      <c r="AB35" s="34">
        <f t="shared" si="20"/>
        <v>38</v>
      </c>
      <c r="AC35" s="34">
        <f t="shared" si="20"/>
        <v>169</v>
      </c>
      <c r="AD35" s="34">
        <f t="shared" si="20"/>
        <v>138</v>
      </c>
      <c r="AE35" s="34">
        <f t="shared" si="20"/>
        <v>166</v>
      </c>
      <c r="AF35" s="34">
        <f t="shared" si="20"/>
        <v>242</v>
      </c>
      <c r="AG35" s="34">
        <f t="shared" si="20"/>
        <v>242</v>
      </c>
      <c r="AH35" s="34">
        <f t="shared" si="20"/>
        <v>242</v>
      </c>
      <c r="AI35" s="34">
        <f t="shared" si="20"/>
        <v>209</v>
      </c>
      <c r="AJ35" s="34">
        <f t="shared" si="20"/>
        <v>118</v>
      </c>
      <c r="AK35" s="34">
        <f t="shared" si="20"/>
        <v>107</v>
      </c>
      <c r="AL35" s="34">
        <f t="shared" si="21"/>
        <v>183</v>
      </c>
      <c r="AM35" s="34">
        <f t="shared" si="19"/>
        <v>86</v>
      </c>
    </row>
    <row r="36" spans="1:39">
      <c r="A36" s="50" t="s">
        <v>251</v>
      </c>
      <c r="B36" s="34">
        <v>242</v>
      </c>
      <c r="C36" s="32">
        <v>242</v>
      </c>
      <c r="D36" s="32">
        <v>242</v>
      </c>
      <c r="E36" s="32">
        <v>242</v>
      </c>
      <c r="F36" s="32">
        <v>242</v>
      </c>
      <c r="G36" s="32">
        <v>147</v>
      </c>
      <c r="H36" s="32">
        <v>240</v>
      </c>
      <c r="I36" s="32">
        <v>232</v>
      </c>
      <c r="J36" s="32">
        <v>145</v>
      </c>
      <c r="K36" s="32">
        <v>182</v>
      </c>
      <c r="L36" s="32">
        <v>242</v>
      </c>
      <c r="M36" s="32">
        <v>242</v>
      </c>
      <c r="N36" s="32">
        <v>242</v>
      </c>
      <c r="O36" s="32">
        <v>230</v>
      </c>
      <c r="P36" s="32">
        <v>242</v>
      </c>
      <c r="Q36" s="32">
        <v>142</v>
      </c>
      <c r="R36" s="32">
        <v>242</v>
      </c>
      <c r="S36" s="32">
        <v>236</v>
      </c>
      <c r="U36" s="50" t="s">
        <v>251</v>
      </c>
      <c r="V36" s="34">
        <f t="shared" si="20"/>
        <v>242</v>
      </c>
      <c r="W36" s="34">
        <f t="shared" si="20"/>
        <v>242</v>
      </c>
      <c r="X36" s="34">
        <f t="shared" si="20"/>
        <v>242</v>
      </c>
      <c r="Y36" s="34">
        <f t="shared" si="20"/>
        <v>242</v>
      </c>
      <c r="Z36" s="34">
        <f t="shared" si="20"/>
        <v>0</v>
      </c>
      <c r="AA36" s="34">
        <f t="shared" si="20"/>
        <v>147</v>
      </c>
      <c r="AB36" s="34">
        <f t="shared" si="20"/>
        <v>240</v>
      </c>
      <c r="AC36" s="34">
        <f t="shared" si="20"/>
        <v>232</v>
      </c>
      <c r="AD36" s="34">
        <f t="shared" si="20"/>
        <v>145</v>
      </c>
      <c r="AE36" s="34">
        <f t="shared" si="20"/>
        <v>182</v>
      </c>
      <c r="AF36" s="34">
        <f t="shared" si="20"/>
        <v>242</v>
      </c>
      <c r="AG36" s="34">
        <f t="shared" si="20"/>
        <v>242</v>
      </c>
      <c r="AH36" s="34">
        <f t="shared" si="20"/>
        <v>242</v>
      </c>
      <c r="AI36" s="34">
        <f t="shared" si="20"/>
        <v>230</v>
      </c>
      <c r="AJ36" s="34">
        <f t="shared" si="20"/>
        <v>242</v>
      </c>
      <c r="AK36" s="34">
        <f t="shared" si="20"/>
        <v>142</v>
      </c>
      <c r="AL36" s="34">
        <f t="shared" si="21"/>
        <v>242</v>
      </c>
      <c r="AM36" s="34">
        <f t="shared" si="19"/>
        <v>236</v>
      </c>
    </row>
    <row r="37" spans="1:39">
      <c r="A37" s="50" t="s">
        <v>131</v>
      </c>
      <c r="B37" s="34">
        <v>105</v>
      </c>
      <c r="C37" s="32">
        <v>123</v>
      </c>
      <c r="D37" s="32">
        <v>242</v>
      </c>
      <c r="E37" s="32">
        <v>242</v>
      </c>
      <c r="F37" s="32">
        <v>231</v>
      </c>
      <c r="G37" s="32">
        <v>220</v>
      </c>
      <c r="H37" s="32">
        <v>242</v>
      </c>
      <c r="I37" s="32">
        <v>148</v>
      </c>
      <c r="J37" s="32">
        <v>176</v>
      </c>
      <c r="K37" s="32">
        <v>52</v>
      </c>
      <c r="L37" s="32">
        <v>242</v>
      </c>
      <c r="M37" s="32">
        <v>144</v>
      </c>
      <c r="N37" s="32">
        <v>242</v>
      </c>
      <c r="O37" s="32">
        <v>162</v>
      </c>
      <c r="P37" s="32">
        <v>222</v>
      </c>
      <c r="Q37" s="32">
        <v>156</v>
      </c>
      <c r="R37" s="32">
        <v>242</v>
      </c>
      <c r="S37" s="32">
        <v>216</v>
      </c>
      <c r="U37" s="50" t="s">
        <v>131</v>
      </c>
      <c r="V37" s="34">
        <f t="shared" si="20"/>
        <v>105</v>
      </c>
      <c r="W37" s="34">
        <f t="shared" si="20"/>
        <v>123</v>
      </c>
      <c r="X37" s="34">
        <f t="shared" si="20"/>
        <v>242</v>
      </c>
      <c r="Y37" s="34">
        <f t="shared" si="20"/>
        <v>242</v>
      </c>
      <c r="Z37" s="34">
        <f t="shared" si="20"/>
        <v>0</v>
      </c>
      <c r="AA37" s="34">
        <f t="shared" si="20"/>
        <v>220</v>
      </c>
      <c r="AB37" s="34">
        <f t="shared" si="20"/>
        <v>242</v>
      </c>
      <c r="AC37" s="34">
        <f t="shared" si="20"/>
        <v>148</v>
      </c>
      <c r="AD37" s="34">
        <f t="shared" si="20"/>
        <v>176</v>
      </c>
      <c r="AE37" s="34">
        <f t="shared" si="20"/>
        <v>52</v>
      </c>
      <c r="AF37" s="34">
        <f t="shared" si="20"/>
        <v>242</v>
      </c>
      <c r="AG37" s="34">
        <f t="shared" si="20"/>
        <v>144</v>
      </c>
      <c r="AH37" s="34">
        <f t="shared" si="20"/>
        <v>242</v>
      </c>
      <c r="AI37" s="34">
        <f t="shared" si="20"/>
        <v>162</v>
      </c>
      <c r="AJ37" s="34">
        <f t="shared" si="20"/>
        <v>222</v>
      </c>
      <c r="AK37" s="34">
        <f t="shared" si="20"/>
        <v>156</v>
      </c>
      <c r="AL37" s="34">
        <f t="shared" si="21"/>
        <v>242</v>
      </c>
      <c r="AM37" s="34">
        <f t="shared" si="19"/>
        <v>216</v>
      </c>
    </row>
    <row r="38" spans="1:39">
      <c r="A38" s="50" t="s">
        <v>311</v>
      </c>
      <c r="B38" s="34">
        <v>226</v>
      </c>
      <c r="C38" s="32">
        <v>242</v>
      </c>
      <c r="D38" s="32">
        <v>242</v>
      </c>
      <c r="E38" s="32">
        <v>242</v>
      </c>
      <c r="F38" s="32">
        <v>242</v>
      </c>
      <c r="G38" s="32">
        <v>242</v>
      </c>
      <c r="H38" s="32">
        <v>242</v>
      </c>
      <c r="I38" s="32">
        <v>242</v>
      </c>
      <c r="J38" s="32">
        <v>205</v>
      </c>
      <c r="K38" s="32">
        <v>197</v>
      </c>
      <c r="L38" s="32">
        <v>242</v>
      </c>
      <c r="M38" s="32">
        <v>193</v>
      </c>
      <c r="N38" s="32">
        <v>242</v>
      </c>
      <c r="O38" s="32">
        <v>207</v>
      </c>
      <c r="P38" s="32">
        <v>242</v>
      </c>
      <c r="Q38" s="32">
        <v>242</v>
      </c>
      <c r="R38" s="32">
        <v>242</v>
      </c>
      <c r="S38" s="32">
        <v>218</v>
      </c>
      <c r="U38" s="50" t="s">
        <v>311</v>
      </c>
      <c r="V38" s="34">
        <f t="shared" si="20"/>
        <v>226</v>
      </c>
      <c r="W38" s="34">
        <f t="shared" si="20"/>
        <v>242</v>
      </c>
      <c r="X38" s="34">
        <f t="shared" si="20"/>
        <v>242</v>
      </c>
      <c r="Y38" s="34">
        <f t="shared" si="20"/>
        <v>242</v>
      </c>
      <c r="Z38" s="34">
        <f t="shared" si="20"/>
        <v>0</v>
      </c>
      <c r="AA38" s="34">
        <f t="shared" si="20"/>
        <v>242</v>
      </c>
      <c r="AB38" s="34">
        <f t="shared" si="20"/>
        <v>242</v>
      </c>
      <c r="AC38" s="34">
        <f t="shared" si="20"/>
        <v>242</v>
      </c>
      <c r="AD38" s="34">
        <f t="shared" si="20"/>
        <v>205</v>
      </c>
      <c r="AE38" s="34">
        <f t="shared" si="20"/>
        <v>197</v>
      </c>
      <c r="AF38" s="34">
        <f t="shared" si="20"/>
        <v>242</v>
      </c>
      <c r="AG38" s="34">
        <f t="shared" si="20"/>
        <v>193</v>
      </c>
      <c r="AH38" s="34">
        <f t="shared" si="20"/>
        <v>242</v>
      </c>
      <c r="AI38" s="34">
        <f t="shared" si="20"/>
        <v>207</v>
      </c>
      <c r="AJ38" s="34">
        <f t="shared" si="20"/>
        <v>242</v>
      </c>
      <c r="AK38" s="34">
        <f t="shared" si="20"/>
        <v>242</v>
      </c>
      <c r="AL38" s="34">
        <f t="shared" si="21"/>
        <v>242</v>
      </c>
      <c r="AM38" s="34">
        <f t="shared" si="19"/>
        <v>218</v>
      </c>
    </row>
    <row r="39" spans="1:39">
      <c r="A39" s="50"/>
      <c r="B39" s="8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U39" s="50"/>
      <c r="V39" s="50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</row>
    <row r="40" spans="1:39">
      <c r="A40" s="50" t="s">
        <v>416</v>
      </c>
      <c r="B40" s="32">
        <f t="shared" ref="B40:S40" si="22">SUM(B19:B39)</f>
        <v>3365</v>
      </c>
      <c r="C40" s="32">
        <f t="shared" si="22"/>
        <v>3763</v>
      </c>
      <c r="D40" s="32">
        <f>SUM(D19:D39)</f>
        <v>3876</v>
      </c>
      <c r="E40" s="32">
        <f t="shared" si="22"/>
        <v>4840</v>
      </c>
      <c r="F40" s="32">
        <f t="shared" si="22"/>
        <v>3924</v>
      </c>
      <c r="G40" s="32">
        <f t="shared" si="22"/>
        <v>1640</v>
      </c>
      <c r="H40" s="32">
        <f t="shared" si="22"/>
        <v>2420</v>
      </c>
      <c r="I40" s="32">
        <f t="shared" si="22"/>
        <v>3694</v>
      </c>
      <c r="J40" s="32">
        <f t="shared" si="22"/>
        <v>1563</v>
      </c>
      <c r="K40" s="32">
        <f t="shared" si="22"/>
        <v>2613</v>
      </c>
      <c r="L40" s="32">
        <f t="shared" si="22"/>
        <v>4732</v>
      </c>
      <c r="M40" s="32">
        <f>SUM(M19:M39)</f>
        <v>4042</v>
      </c>
      <c r="N40" s="32">
        <f t="shared" si="22"/>
        <v>4167</v>
      </c>
      <c r="O40" s="32">
        <f t="shared" si="22"/>
        <v>2820</v>
      </c>
      <c r="P40" s="32">
        <f t="shared" si="22"/>
        <v>4503</v>
      </c>
      <c r="Q40" s="32">
        <f t="shared" si="22"/>
        <v>2224</v>
      </c>
      <c r="R40" s="32">
        <f>SUM(R19:R39)</f>
        <v>4436</v>
      </c>
      <c r="S40" s="32">
        <f t="shared" si="22"/>
        <v>3204</v>
      </c>
      <c r="U40" s="50" t="s">
        <v>416</v>
      </c>
      <c r="V40" s="32">
        <f>IF(V$4="N","- ",SUM(V19:V39))</f>
        <v>3365</v>
      </c>
      <c r="W40" s="32">
        <f>IF(W$4="N","- ",SUM(W19:W39))</f>
        <v>3763</v>
      </c>
      <c r="X40" s="32">
        <f>IF(X$4="N","- ",SUM(X19:X39))</f>
        <v>3876</v>
      </c>
      <c r="Y40" s="32">
        <f>IF(Y$4="N","- ",SUM(Y19:Y39))</f>
        <v>4840</v>
      </c>
      <c r="Z40" s="32" t="str">
        <f>IF(Z$4="N","- ",SUM(Z19:Z39))</f>
        <v xml:space="preserve">- </v>
      </c>
      <c r="AA40" s="32">
        <f t="shared" ref="AA40:AM40" si="23">IF(AA$4="N","- ",SUM(AA19:AA39))</f>
        <v>1640</v>
      </c>
      <c r="AB40" s="32">
        <f t="shared" si="23"/>
        <v>2420</v>
      </c>
      <c r="AC40" s="32">
        <f t="shared" si="23"/>
        <v>3694</v>
      </c>
      <c r="AD40" s="32">
        <f t="shared" si="23"/>
        <v>1563</v>
      </c>
      <c r="AE40" s="32">
        <f t="shared" si="23"/>
        <v>2613</v>
      </c>
      <c r="AF40" s="32">
        <f t="shared" si="23"/>
        <v>4732</v>
      </c>
      <c r="AG40" s="32">
        <f t="shared" si="23"/>
        <v>4042</v>
      </c>
      <c r="AH40" s="32">
        <f t="shared" si="23"/>
        <v>4167</v>
      </c>
      <c r="AI40" s="32">
        <f t="shared" si="23"/>
        <v>2820</v>
      </c>
      <c r="AJ40" s="32">
        <f t="shared" si="23"/>
        <v>4503</v>
      </c>
      <c r="AK40" s="32">
        <f t="shared" si="23"/>
        <v>2224</v>
      </c>
      <c r="AL40" s="32">
        <f t="shared" si="23"/>
        <v>4436</v>
      </c>
      <c r="AM40" s="32">
        <f t="shared" si="23"/>
        <v>3204</v>
      </c>
    </row>
    <row r="41" spans="1:39">
      <c r="A41" s="50"/>
      <c r="B41" s="85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U41" s="50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</row>
    <row r="42" spans="1:39">
      <c r="A42" s="50" t="s">
        <v>406</v>
      </c>
      <c r="B42" s="72">
        <f>IF(SUM($A40:$T40)=0,0,COUNTIF($A40:$T40,"&lt;"&amp;B40)+1)</f>
        <v>8</v>
      </c>
      <c r="C42" s="72">
        <f t="shared" ref="C42:S42" si="24">IF(SUM($A40:$T40)=0,0,COUNTIF($A40:$T40,"&lt;"&amp;C40)+1)</f>
        <v>10</v>
      </c>
      <c r="D42" s="72">
        <f t="shared" si="24"/>
        <v>11</v>
      </c>
      <c r="E42" s="72">
        <f t="shared" si="24"/>
        <v>18</v>
      </c>
      <c r="F42" s="72">
        <f t="shared" si="24"/>
        <v>12</v>
      </c>
      <c r="G42" s="72">
        <f t="shared" si="24"/>
        <v>2</v>
      </c>
      <c r="H42" s="72">
        <f t="shared" si="24"/>
        <v>4</v>
      </c>
      <c r="I42" s="72">
        <f t="shared" si="24"/>
        <v>9</v>
      </c>
      <c r="J42" s="72">
        <f t="shared" si="24"/>
        <v>1</v>
      </c>
      <c r="K42" s="72">
        <f t="shared" si="24"/>
        <v>5</v>
      </c>
      <c r="L42" s="72">
        <f t="shared" si="24"/>
        <v>17</v>
      </c>
      <c r="M42" s="72">
        <f t="shared" si="24"/>
        <v>13</v>
      </c>
      <c r="N42" s="72">
        <f t="shared" si="24"/>
        <v>14</v>
      </c>
      <c r="O42" s="72">
        <f t="shared" si="24"/>
        <v>6</v>
      </c>
      <c r="P42" s="72">
        <f t="shared" si="24"/>
        <v>16</v>
      </c>
      <c r="Q42" s="72">
        <f t="shared" si="24"/>
        <v>3</v>
      </c>
      <c r="R42" s="72">
        <f t="shared" si="24"/>
        <v>15</v>
      </c>
      <c r="S42" s="72">
        <f t="shared" si="24"/>
        <v>7</v>
      </c>
      <c r="U42" s="50" t="s">
        <v>406</v>
      </c>
      <c r="V42" s="72">
        <f>IF(SUM($U40:$AN40)=0,0,IF(V$4="N","- ",COUNTIF($U40:$AN40,"&lt;"&amp;V40)+1))</f>
        <v>8</v>
      </c>
      <c r="W42" s="72">
        <f t="shared" ref="W42:AM42" si="25">IF(SUM($U40:$AN40)=0,0,IF(W$4="N","- ",COUNTIF($U40:$AN40,"&lt;"&amp;W40)+1))</f>
        <v>10</v>
      </c>
      <c r="X42" s="72">
        <f t="shared" si="25"/>
        <v>11</v>
      </c>
      <c r="Y42" s="72">
        <f t="shared" si="25"/>
        <v>17</v>
      </c>
      <c r="Z42" s="72" t="str">
        <f t="shared" si="25"/>
        <v xml:space="preserve">- </v>
      </c>
      <c r="AA42" s="72">
        <f t="shared" si="25"/>
        <v>2</v>
      </c>
      <c r="AB42" s="72">
        <f t="shared" si="25"/>
        <v>4</v>
      </c>
      <c r="AC42" s="72">
        <f t="shared" si="25"/>
        <v>9</v>
      </c>
      <c r="AD42" s="72">
        <f t="shared" si="25"/>
        <v>1</v>
      </c>
      <c r="AE42" s="72">
        <f t="shared" si="25"/>
        <v>5</v>
      </c>
      <c r="AF42" s="72">
        <f t="shared" si="25"/>
        <v>16</v>
      </c>
      <c r="AG42" s="72">
        <f t="shared" si="25"/>
        <v>12</v>
      </c>
      <c r="AH42" s="72">
        <f t="shared" si="25"/>
        <v>13</v>
      </c>
      <c r="AI42" s="72">
        <f t="shared" si="25"/>
        <v>6</v>
      </c>
      <c r="AJ42" s="72">
        <f t="shared" si="25"/>
        <v>15</v>
      </c>
      <c r="AK42" s="72">
        <f t="shared" si="25"/>
        <v>3</v>
      </c>
      <c r="AL42" s="72">
        <f t="shared" si="25"/>
        <v>14</v>
      </c>
      <c r="AM42" s="72">
        <f t="shared" si="25"/>
        <v>7</v>
      </c>
    </row>
    <row r="43" spans="1:39">
      <c r="A43" s="50"/>
      <c r="B43" s="85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U43" s="50"/>
      <c r="V43" s="85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>
      <c r="A44" s="50" t="s">
        <v>109</v>
      </c>
      <c r="B44" s="85"/>
      <c r="C44" s="32"/>
      <c r="D44" s="32"/>
      <c r="E44" s="32"/>
      <c r="F44" s="32"/>
      <c r="G44" s="32">
        <v>85</v>
      </c>
      <c r="H44" s="32">
        <v>82</v>
      </c>
      <c r="I44" s="32"/>
      <c r="J44" s="32">
        <v>37</v>
      </c>
      <c r="K44" s="32">
        <v>206</v>
      </c>
      <c r="L44" s="32"/>
      <c r="M44" s="32"/>
      <c r="N44" s="32"/>
      <c r="O44" s="32">
        <v>208</v>
      </c>
      <c r="P44" s="32"/>
      <c r="Q44" s="32">
        <v>132</v>
      </c>
      <c r="R44" s="32"/>
      <c r="S44" s="32">
        <v>213</v>
      </c>
      <c r="U44" s="50" t="s">
        <v>109</v>
      </c>
      <c r="V44" s="34">
        <f t="shared" ref="V44:AK53" si="26">IF(V$4="N",0,B44)</f>
        <v>0</v>
      </c>
      <c r="W44" s="34">
        <f t="shared" si="26"/>
        <v>0</v>
      </c>
      <c r="X44" s="34">
        <f t="shared" si="26"/>
        <v>0</v>
      </c>
      <c r="Y44" s="34">
        <f t="shared" si="26"/>
        <v>0</v>
      </c>
      <c r="Z44" s="34">
        <f t="shared" si="26"/>
        <v>0</v>
      </c>
      <c r="AA44" s="34">
        <f t="shared" si="26"/>
        <v>85</v>
      </c>
      <c r="AB44" s="34">
        <f t="shared" si="26"/>
        <v>82</v>
      </c>
      <c r="AC44" s="34">
        <f t="shared" si="26"/>
        <v>0</v>
      </c>
      <c r="AD44" s="34">
        <f t="shared" si="26"/>
        <v>37</v>
      </c>
      <c r="AE44" s="34">
        <f t="shared" si="26"/>
        <v>206</v>
      </c>
      <c r="AF44" s="34">
        <f t="shared" si="26"/>
        <v>0</v>
      </c>
      <c r="AG44" s="34">
        <f t="shared" si="26"/>
        <v>0</v>
      </c>
      <c r="AH44" s="34">
        <f t="shared" si="26"/>
        <v>0</v>
      </c>
      <c r="AI44" s="34">
        <f t="shared" si="26"/>
        <v>208</v>
      </c>
      <c r="AJ44" s="34">
        <f t="shared" si="26"/>
        <v>0</v>
      </c>
      <c r="AK44" s="34">
        <f t="shared" si="26"/>
        <v>132</v>
      </c>
      <c r="AL44" s="34">
        <f t="shared" ref="AL44:AM53" si="27">IF(AL$4="N",0,R44)</f>
        <v>0</v>
      </c>
      <c r="AM44" s="34">
        <f t="shared" si="27"/>
        <v>213</v>
      </c>
    </row>
    <row r="45" spans="1:39">
      <c r="A45" s="50" t="s">
        <v>116</v>
      </c>
      <c r="B45" s="85"/>
      <c r="C45" s="32"/>
      <c r="D45" s="32"/>
      <c r="E45" s="32"/>
      <c r="F45" s="32"/>
      <c r="G45" s="32">
        <v>96</v>
      </c>
      <c r="H45" s="32">
        <v>104</v>
      </c>
      <c r="I45" s="32"/>
      <c r="J45" s="32">
        <v>41</v>
      </c>
      <c r="K45" s="32">
        <v>211</v>
      </c>
      <c r="L45" s="32"/>
      <c r="M45" s="32"/>
      <c r="N45" s="32"/>
      <c r="O45" s="32">
        <v>223</v>
      </c>
      <c r="P45" s="32"/>
      <c r="Q45" s="32">
        <v>149</v>
      </c>
      <c r="R45" s="32"/>
      <c r="S45" s="32"/>
      <c r="U45" s="50" t="s">
        <v>116</v>
      </c>
      <c r="V45" s="34">
        <f t="shared" si="26"/>
        <v>0</v>
      </c>
      <c r="W45" s="34">
        <f t="shared" si="26"/>
        <v>0</v>
      </c>
      <c r="X45" s="34">
        <f t="shared" si="26"/>
        <v>0</v>
      </c>
      <c r="Y45" s="34">
        <f t="shared" si="26"/>
        <v>0</v>
      </c>
      <c r="Z45" s="34">
        <f t="shared" si="26"/>
        <v>0</v>
      </c>
      <c r="AA45" s="34">
        <f t="shared" si="26"/>
        <v>96</v>
      </c>
      <c r="AB45" s="34">
        <f t="shared" si="26"/>
        <v>104</v>
      </c>
      <c r="AC45" s="34">
        <f t="shared" si="26"/>
        <v>0</v>
      </c>
      <c r="AD45" s="34">
        <f t="shared" si="26"/>
        <v>41</v>
      </c>
      <c r="AE45" s="34">
        <f t="shared" si="26"/>
        <v>211</v>
      </c>
      <c r="AF45" s="34">
        <f t="shared" si="26"/>
        <v>0</v>
      </c>
      <c r="AG45" s="34">
        <f t="shared" si="26"/>
        <v>0</v>
      </c>
      <c r="AH45" s="34">
        <f t="shared" si="26"/>
        <v>0</v>
      </c>
      <c r="AI45" s="34">
        <f t="shared" si="26"/>
        <v>223</v>
      </c>
      <c r="AJ45" s="34">
        <f t="shared" si="26"/>
        <v>0</v>
      </c>
      <c r="AK45" s="34">
        <f t="shared" si="26"/>
        <v>149</v>
      </c>
      <c r="AL45" s="34">
        <f t="shared" si="27"/>
        <v>0</v>
      </c>
      <c r="AM45" s="34">
        <f t="shared" si="27"/>
        <v>0</v>
      </c>
    </row>
    <row r="46" spans="1:39">
      <c r="A46" s="50" t="s">
        <v>193</v>
      </c>
      <c r="B46" s="85"/>
      <c r="C46" s="32"/>
      <c r="D46" s="32"/>
      <c r="E46" s="32"/>
      <c r="F46" s="32"/>
      <c r="G46" s="32">
        <v>126</v>
      </c>
      <c r="H46" s="32">
        <v>186</v>
      </c>
      <c r="I46" s="32"/>
      <c r="J46" s="32">
        <v>97</v>
      </c>
      <c r="K46" s="32"/>
      <c r="L46" s="32"/>
      <c r="M46" s="32"/>
      <c r="N46" s="32"/>
      <c r="O46" s="32">
        <v>233</v>
      </c>
      <c r="P46" s="32"/>
      <c r="Q46" s="32">
        <v>152</v>
      </c>
      <c r="R46" s="32"/>
      <c r="S46" s="32"/>
      <c r="U46" s="50" t="s">
        <v>193</v>
      </c>
      <c r="V46" s="34">
        <f t="shared" si="26"/>
        <v>0</v>
      </c>
      <c r="W46" s="34">
        <f t="shared" si="26"/>
        <v>0</v>
      </c>
      <c r="X46" s="34">
        <f t="shared" si="26"/>
        <v>0</v>
      </c>
      <c r="Y46" s="34">
        <f t="shared" si="26"/>
        <v>0</v>
      </c>
      <c r="Z46" s="34">
        <f t="shared" si="26"/>
        <v>0</v>
      </c>
      <c r="AA46" s="34">
        <f t="shared" si="26"/>
        <v>126</v>
      </c>
      <c r="AB46" s="34">
        <f t="shared" si="26"/>
        <v>186</v>
      </c>
      <c r="AC46" s="34">
        <f t="shared" si="26"/>
        <v>0</v>
      </c>
      <c r="AD46" s="34">
        <f t="shared" si="26"/>
        <v>97</v>
      </c>
      <c r="AE46" s="34">
        <f t="shared" si="26"/>
        <v>0</v>
      </c>
      <c r="AF46" s="34">
        <f t="shared" si="26"/>
        <v>0</v>
      </c>
      <c r="AG46" s="34">
        <f t="shared" si="26"/>
        <v>0</v>
      </c>
      <c r="AH46" s="34">
        <f t="shared" si="26"/>
        <v>0</v>
      </c>
      <c r="AI46" s="34">
        <f t="shared" si="26"/>
        <v>233</v>
      </c>
      <c r="AJ46" s="34">
        <f t="shared" si="26"/>
        <v>0</v>
      </c>
      <c r="AK46" s="34">
        <f t="shared" si="26"/>
        <v>152</v>
      </c>
      <c r="AL46" s="34">
        <f t="shared" si="27"/>
        <v>0</v>
      </c>
      <c r="AM46" s="34">
        <f t="shared" si="27"/>
        <v>0</v>
      </c>
    </row>
    <row r="47" spans="1:39">
      <c r="A47" s="50" t="s">
        <v>205</v>
      </c>
      <c r="B47" s="85"/>
      <c r="C47" s="32"/>
      <c r="D47" s="32"/>
      <c r="E47" s="32"/>
      <c r="F47" s="32"/>
      <c r="G47" s="32">
        <v>165</v>
      </c>
      <c r="H47" s="32">
        <v>202</v>
      </c>
      <c r="I47" s="32"/>
      <c r="J47" s="32">
        <v>108</v>
      </c>
      <c r="K47" s="32"/>
      <c r="L47" s="32"/>
      <c r="M47" s="32"/>
      <c r="N47" s="32"/>
      <c r="O47" s="32"/>
      <c r="P47" s="32"/>
      <c r="Q47" s="32">
        <v>154</v>
      </c>
      <c r="R47" s="32"/>
      <c r="S47" s="32"/>
      <c r="U47" s="50" t="s">
        <v>205</v>
      </c>
      <c r="V47" s="34">
        <f t="shared" si="26"/>
        <v>0</v>
      </c>
      <c r="W47" s="34">
        <f t="shared" si="26"/>
        <v>0</v>
      </c>
      <c r="X47" s="34">
        <f t="shared" si="26"/>
        <v>0</v>
      </c>
      <c r="Y47" s="34">
        <f t="shared" si="26"/>
        <v>0</v>
      </c>
      <c r="Z47" s="34">
        <f t="shared" si="26"/>
        <v>0</v>
      </c>
      <c r="AA47" s="34">
        <f t="shared" si="26"/>
        <v>165</v>
      </c>
      <c r="AB47" s="34">
        <f t="shared" si="26"/>
        <v>202</v>
      </c>
      <c r="AC47" s="34">
        <f t="shared" si="26"/>
        <v>0</v>
      </c>
      <c r="AD47" s="34">
        <f t="shared" si="26"/>
        <v>108</v>
      </c>
      <c r="AE47" s="34">
        <f t="shared" si="26"/>
        <v>0</v>
      </c>
      <c r="AF47" s="34">
        <f t="shared" si="26"/>
        <v>0</v>
      </c>
      <c r="AG47" s="34">
        <f t="shared" si="26"/>
        <v>0</v>
      </c>
      <c r="AH47" s="34">
        <f t="shared" si="26"/>
        <v>0</v>
      </c>
      <c r="AI47" s="34">
        <f t="shared" si="26"/>
        <v>0</v>
      </c>
      <c r="AJ47" s="34">
        <f t="shared" si="26"/>
        <v>0</v>
      </c>
      <c r="AK47" s="34">
        <f t="shared" si="26"/>
        <v>154</v>
      </c>
      <c r="AL47" s="34">
        <f t="shared" si="27"/>
        <v>0</v>
      </c>
      <c r="AM47" s="34">
        <f t="shared" si="27"/>
        <v>0</v>
      </c>
    </row>
    <row r="48" spans="1:39">
      <c r="A48" s="50" t="s">
        <v>269</v>
      </c>
      <c r="B48" s="85"/>
      <c r="C48" s="32"/>
      <c r="D48" s="32"/>
      <c r="E48" s="32"/>
      <c r="F48" s="32"/>
      <c r="G48" s="32">
        <v>190</v>
      </c>
      <c r="H48" s="32"/>
      <c r="I48" s="32"/>
      <c r="J48" s="32">
        <v>158</v>
      </c>
      <c r="K48" s="32"/>
      <c r="L48" s="32"/>
      <c r="M48" s="32"/>
      <c r="N48" s="32"/>
      <c r="O48" s="32"/>
      <c r="P48" s="32"/>
      <c r="Q48" s="32">
        <v>201</v>
      </c>
      <c r="R48" s="32"/>
      <c r="S48" s="32"/>
      <c r="U48" s="50" t="s">
        <v>269</v>
      </c>
      <c r="V48" s="34">
        <f t="shared" si="26"/>
        <v>0</v>
      </c>
      <c r="W48" s="34">
        <f t="shared" si="26"/>
        <v>0</v>
      </c>
      <c r="X48" s="34">
        <f t="shared" si="26"/>
        <v>0</v>
      </c>
      <c r="Y48" s="34">
        <f t="shared" si="26"/>
        <v>0</v>
      </c>
      <c r="Z48" s="34">
        <f t="shared" si="26"/>
        <v>0</v>
      </c>
      <c r="AA48" s="34">
        <f t="shared" si="26"/>
        <v>190</v>
      </c>
      <c r="AB48" s="34">
        <f t="shared" si="26"/>
        <v>0</v>
      </c>
      <c r="AC48" s="34">
        <f t="shared" si="26"/>
        <v>0</v>
      </c>
      <c r="AD48" s="34">
        <f t="shared" si="26"/>
        <v>158</v>
      </c>
      <c r="AE48" s="34">
        <f t="shared" si="26"/>
        <v>0</v>
      </c>
      <c r="AF48" s="34">
        <f t="shared" si="26"/>
        <v>0</v>
      </c>
      <c r="AG48" s="34">
        <f t="shared" si="26"/>
        <v>0</v>
      </c>
      <c r="AH48" s="34">
        <f t="shared" si="26"/>
        <v>0</v>
      </c>
      <c r="AI48" s="34">
        <f t="shared" si="26"/>
        <v>0</v>
      </c>
      <c r="AJ48" s="34">
        <f t="shared" si="26"/>
        <v>0</v>
      </c>
      <c r="AK48" s="34">
        <f t="shared" si="26"/>
        <v>201</v>
      </c>
      <c r="AL48" s="34">
        <f t="shared" si="27"/>
        <v>0</v>
      </c>
      <c r="AM48" s="34">
        <f t="shared" si="27"/>
        <v>0</v>
      </c>
    </row>
    <row r="49" spans="1:41">
      <c r="A49" s="50" t="s">
        <v>302</v>
      </c>
      <c r="B49" s="85"/>
      <c r="C49" s="32"/>
      <c r="D49" s="32"/>
      <c r="E49" s="32"/>
      <c r="F49" s="32"/>
      <c r="G49" s="32">
        <v>191</v>
      </c>
      <c r="H49" s="32"/>
      <c r="I49" s="32"/>
      <c r="J49" s="32">
        <v>187</v>
      </c>
      <c r="K49" s="32"/>
      <c r="L49" s="32"/>
      <c r="M49" s="32"/>
      <c r="N49" s="32"/>
      <c r="O49" s="32"/>
      <c r="P49" s="32"/>
      <c r="Q49" s="32">
        <v>221</v>
      </c>
      <c r="R49" s="32"/>
      <c r="S49" s="32"/>
      <c r="U49" s="50" t="s">
        <v>302</v>
      </c>
      <c r="V49" s="34">
        <f t="shared" si="26"/>
        <v>0</v>
      </c>
      <c r="W49" s="34">
        <f t="shared" si="26"/>
        <v>0</v>
      </c>
      <c r="X49" s="34">
        <f t="shared" si="26"/>
        <v>0</v>
      </c>
      <c r="Y49" s="34">
        <f t="shared" si="26"/>
        <v>0</v>
      </c>
      <c r="Z49" s="34">
        <f t="shared" si="26"/>
        <v>0</v>
      </c>
      <c r="AA49" s="34">
        <f t="shared" si="26"/>
        <v>191</v>
      </c>
      <c r="AB49" s="34">
        <f t="shared" si="26"/>
        <v>0</v>
      </c>
      <c r="AC49" s="34">
        <f t="shared" si="26"/>
        <v>0</v>
      </c>
      <c r="AD49" s="34">
        <f t="shared" si="26"/>
        <v>187</v>
      </c>
      <c r="AE49" s="34">
        <f t="shared" si="26"/>
        <v>0</v>
      </c>
      <c r="AF49" s="34">
        <f t="shared" si="26"/>
        <v>0</v>
      </c>
      <c r="AG49" s="34">
        <f t="shared" si="26"/>
        <v>0</v>
      </c>
      <c r="AH49" s="34">
        <f t="shared" si="26"/>
        <v>0</v>
      </c>
      <c r="AI49" s="34">
        <f t="shared" si="26"/>
        <v>0</v>
      </c>
      <c r="AJ49" s="34">
        <f t="shared" si="26"/>
        <v>0</v>
      </c>
      <c r="AK49" s="34">
        <f t="shared" si="26"/>
        <v>221</v>
      </c>
      <c r="AL49" s="34">
        <f t="shared" si="27"/>
        <v>0</v>
      </c>
      <c r="AM49" s="34">
        <f t="shared" si="27"/>
        <v>0</v>
      </c>
    </row>
    <row r="50" spans="1:41">
      <c r="A50" s="50" t="s">
        <v>136</v>
      </c>
      <c r="B50" s="85"/>
      <c r="C50" s="32"/>
      <c r="D50" s="32"/>
      <c r="E50" s="32"/>
      <c r="F50" s="32"/>
      <c r="G50" s="32">
        <v>125</v>
      </c>
      <c r="H50" s="32">
        <v>66</v>
      </c>
      <c r="I50" s="32"/>
      <c r="J50" s="32">
        <v>54</v>
      </c>
      <c r="K50" s="32">
        <v>235</v>
      </c>
      <c r="L50" s="32"/>
      <c r="M50" s="32"/>
      <c r="N50" s="32"/>
      <c r="O50" s="32"/>
      <c r="P50" s="32"/>
      <c r="Q50" s="32">
        <v>150</v>
      </c>
      <c r="R50" s="32"/>
      <c r="S50" s="32"/>
      <c r="U50" s="50" t="s">
        <v>136</v>
      </c>
      <c r="V50" s="34">
        <f t="shared" si="26"/>
        <v>0</v>
      </c>
      <c r="W50" s="34">
        <f t="shared" si="26"/>
        <v>0</v>
      </c>
      <c r="X50" s="34">
        <f t="shared" si="26"/>
        <v>0</v>
      </c>
      <c r="Y50" s="34">
        <f t="shared" si="26"/>
        <v>0</v>
      </c>
      <c r="Z50" s="34">
        <f t="shared" si="26"/>
        <v>0</v>
      </c>
      <c r="AA50" s="34">
        <f t="shared" si="26"/>
        <v>125</v>
      </c>
      <c r="AB50" s="34">
        <f t="shared" si="26"/>
        <v>66</v>
      </c>
      <c r="AC50" s="34">
        <f t="shared" si="26"/>
        <v>0</v>
      </c>
      <c r="AD50" s="34">
        <f t="shared" si="26"/>
        <v>54</v>
      </c>
      <c r="AE50" s="34">
        <f t="shared" si="26"/>
        <v>235</v>
      </c>
      <c r="AF50" s="34">
        <f t="shared" si="26"/>
        <v>0</v>
      </c>
      <c r="AG50" s="34">
        <f t="shared" si="26"/>
        <v>0</v>
      </c>
      <c r="AH50" s="34">
        <f t="shared" si="26"/>
        <v>0</v>
      </c>
      <c r="AI50" s="34">
        <f t="shared" si="26"/>
        <v>0</v>
      </c>
      <c r="AJ50" s="34">
        <f t="shared" si="26"/>
        <v>0</v>
      </c>
      <c r="AK50" s="34">
        <f t="shared" si="26"/>
        <v>150</v>
      </c>
      <c r="AL50" s="34">
        <f t="shared" si="27"/>
        <v>0</v>
      </c>
      <c r="AM50" s="34">
        <f t="shared" si="27"/>
        <v>0</v>
      </c>
    </row>
    <row r="51" spans="1:41">
      <c r="A51" s="50" t="s">
        <v>138</v>
      </c>
      <c r="B51" s="85"/>
      <c r="C51" s="32"/>
      <c r="D51" s="32"/>
      <c r="E51" s="32"/>
      <c r="F51" s="32"/>
      <c r="G51" s="32">
        <v>130</v>
      </c>
      <c r="H51" s="32">
        <v>75</v>
      </c>
      <c r="I51" s="32"/>
      <c r="J51" s="32">
        <v>55</v>
      </c>
      <c r="K51" s="32"/>
      <c r="L51" s="32"/>
      <c r="M51" s="32"/>
      <c r="N51" s="32"/>
      <c r="O51" s="32"/>
      <c r="P51" s="32"/>
      <c r="Q51" s="32">
        <v>151</v>
      </c>
      <c r="R51" s="32"/>
      <c r="S51" s="32"/>
      <c r="U51" s="50" t="s">
        <v>138</v>
      </c>
      <c r="V51" s="34">
        <f t="shared" si="26"/>
        <v>0</v>
      </c>
      <c r="W51" s="34">
        <f t="shared" si="26"/>
        <v>0</v>
      </c>
      <c r="X51" s="34">
        <f t="shared" si="26"/>
        <v>0</v>
      </c>
      <c r="Y51" s="34">
        <f t="shared" si="26"/>
        <v>0</v>
      </c>
      <c r="Z51" s="34">
        <f t="shared" si="26"/>
        <v>0</v>
      </c>
      <c r="AA51" s="34">
        <f t="shared" si="26"/>
        <v>130</v>
      </c>
      <c r="AB51" s="34">
        <f t="shared" si="26"/>
        <v>75</v>
      </c>
      <c r="AC51" s="34">
        <f t="shared" si="26"/>
        <v>0</v>
      </c>
      <c r="AD51" s="34">
        <f t="shared" si="26"/>
        <v>55</v>
      </c>
      <c r="AE51" s="34">
        <f t="shared" si="26"/>
        <v>0</v>
      </c>
      <c r="AF51" s="34">
        <f t="shared" si="26"/>
        <v>0</v>
      </c>
      <c r="AG51" s="34">
        <f t="shared" si="26"/>
        <v>0</v>
      </c>
      <c r="AH51" s="34">
        <f t="shared" si="26"/>
        <v>0</v>
      </c>
      <c r="AI51" s="34">
        <f t="shared" si="26"/>
        <v>0</v>
      </c>
      <c r="AJ51" s="34">
        <f t="shared" si="26"/>
        <v>0</v>
      </c>
      <c r="AK51" s="34">
        <f t="shared" si="26"/>
        <v>151</v>
      </c>
      <c r="AL51" s="34">
        <f t="shared" si="27"/>
        <v>0</v>
      </c>
      <c r="AM51" s="34">
        <f t="shared" si="27"/>
        <v>0</v>
      </c>
    </row>
    <row r="52" spans="1:41">
      <c r="A52" s="50" t="s">
        <v>277</v>
      </c>
      <c r="B52" s="85"/>
      <c r="C52" s="32"/>
      <c r="D52" s="32"/>
      <c r="E52" s="32"/>
      <c r="F52" s="32"/>
      <c r="G52" s="32"/>
      <c r="H52" s="32">
        <v>174</v>
      </c>
      <c r="I52" s="32"/>
      <c r="J52" s="32">
        <v>163</v>
      </c>
      <c r="K52" s="32"/>
      <c r="L52" s="32"/>
      <c r="M52" s="32"/>
      <c r="N52" s="32"/>
      <c r="O52" s="32"/>
      <c r="P52" s="32"/>
      <c r="Q52" s="32">
        <v>175</v>
      </c>
      <c r="R52" s="32"/>
      <c r="S52" s="32"/>
      <c r="U52" s="50" t="s">
        <v>277</v>
      </c>
      <c r="V52" s="34">
        <f t="shared" si="26"/>
        <v>0</v>
      </c>
      <c r="W52" s="34">
        <f t="shared" si="26"/>
        <v>0</v>
      </c>
      <c r="X52" s="34">
        <f t="shared" si="26"/>
        <v>0</v>
      </c>
      <c r="Y52" s="34">
        <f t="shared" si="26"/>
        <v>0</v>
      </c>
      <c r="Z52" s="34">
        <f t="shared" si="26"/>
        <v>0</v>
      </c>
      <c r="AA52" s="34">
        <f t="shared" si="26"/>
        <v>0</v>
      </c>
      <c r="AB52" s="34">
        <f t="shared" si="26"/>
        <v>174</v>
      </c>
      <c r="AC52" s="34">
        <f t="shared" si="26"/>
        <v>0</v>
      </c>
      <c r="AD52" s="34">
        <f t="shared" si="26"/>
        <v>163</v>
      </c>
      <c r="AE52" s="34">
        <f t="shared" si="26"/>
        <v>0</v>
      </c>
      <c r="AF52" s="34">
        <f t="shared" si="26"/>
        <v>0</v>
      </c>
      <c r="AG52" s="34">
        <f t="shared" si="26"/>
        <v>0</v>
      </c>
      <c r="AH52" s="34">
        <f t="shared" si="26"/>
        <v>0</v>
      </c>
      <c r="AI52" s="34">
        <f t="shared" si="26"/>
        <v>0</v>
      </c>
      <c r="AJ52" s="34">
        <f t="shared" si="26"/>
        <v>0</v>
      </c>
      <c r="AK52" s="34">
        <f t="shared" si="26"/>
        <v>175</v>
      </c>
      <c r="AL52" s="34">
        <f t="shared" si="27"/>
        <v>0</v>
      </c>
      <c r="AM52" s="34">
        <f t="shared" si="27"/>
        <v>0</v>
      </c>
    </row>
    <row r="53" spans="1:41">
      <c r="A53" s="50" t="s">
        <v>318</v>
      </c>
      <c r="B53" s="85"/>
      <c r="C53" s="32"/>
      <c r="D53" s="32"/>
      <c r="E53" s="32"/>
      <c r="F53" s="32"/>
      <c r="G53" s="32"/>
      <c r="H53" s="32">
        <v>199</v>
      </c>
      <c r="I53" s="32"/>
      <c r="J53" s="32">
        <v>214</v>
      </c>
      <c r="K53" s="32"/>
      <c r="L53" s="32"/>
      <c r="M53" s="32"/>
      <c r="N53" s="32"/>
      <c r="O53" s="32"/>
      <c r="P53" s="32"/>
      <c r="Q53" s="32">
        <v>215</v>
      </c>
      <c r="R53" s="32"/>
      <c r="S53" s="32"/>
      <c r="U53" s="50" t="s">
        <v>318</v>
      </c>
      <c r="V53" s="34">
        <f t="shared" si="26"/>
        <v>0</v>
      </c>
      <c r="W53" s="34">
        <f t="shared" si="26"/>
        <v>0</v>
      </c>
      <c r="X53" s="34">
        <f t="shared" si="26"/>
        <v>0</v>
      </c>
      <c r="Y53" s="34">
        <f t="shared" si="26"/>
        <v>0</v>
      </c>
      <c r="Z53" s="34">
        <f t="shared" si="26"/>
        <v>0</v>
      </c>
      <c r="AA53" s="34">
        <f t="shared" si="26"/>
        <v>0</v>
      </c>
      <c r="AB53" s="34">
        <f t="shared" si="26"/>
        <v>199</v>
      </c>
      <c r="AC53" s="34">
        <f t="shared" si="26"/>
        <v>0</v>
      </c>
      <c r="AD53" s="34">
        <f t="shared" si="26"/>
        <v>214</v>
      </c>
      <c r="AE53" s="34">
        <f t="shared" si="26"/>
        <v>0</v>
      </c>
      <c r="AF53" s="34">
        <f t="shared" si="26"/>
        <v>0</v>
      </c>
      <c r="AG53" s="34">
        <f t="shared" si="26"/>
        <v>0</v>
      </c>
      <c r="AH53" s="34">
        <f t="shared" si="26"/>
        <v>0</v>
      </c>
      <c r="AI53" s="34">
        <f t="shared" si="26"/>
        <v>0</v>
      </c>
      <c r="AJ53" s="34">
        <f t="shared" si="26"/>
        <v>0</v>
      </c>
      <c r="AK53" s="34">
        <f t="shared" si="26"/>
        <v>215</v>
      </c>
      <c r="AL53" s="34">
        <f t="shared" si="27"/>
        <v>0</v>
      </c>
      <c r="AM53" s="34">
        <f t="shared" si="27"/>
        <v>0</v>
      </c>
    </row>
    <row r="54" spans="1:41">
      <c r="A54" s="50"/>
      <c r="B54" s="85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U54" s="50"/>
      <c r="V54" s="85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</row>
    <row r="55" spans="1:41" ht="15">
      <c r="A55" s="86" t="s">
        <v>930</v>
      </c>
      <c r="B55" s="32">
        <f t="shared" ref="B55:S55" ca="1" si="28">OFFSET(B108,ROW(A56)-ROW(A16)+1,0)</f>
        <v>41</v>
      </c>
      <c r="C55" s="32">
        <f t="shared" ca="1" si="28"/>
        <v>60</v>
      </c>
      <c r="D55" s="32">
        <f t="shared" ca="1" si="28"/>
        <v>64</v>
      </c>
      <c r="E55" s="32">
        <f ca="1">OFFSET(E108,ROW(C56)-ROW(C16)+1,0)</f>
        <v>77</v>
      </c>
      <c r="F55" s="32">
        <f t="shared" ca="1" si="28"/>
        <v>60</v>
      </c>
      <c r="G55" s="32">
        <f t="shared" ca="1" si="28"/>
        <v>8</v>
      </c>
      <c r="H55" s="32">
        <f t="shared" ca="1" si="28"/>
        <v>16</v>
      </c>
      <c r="I55" s="32">
        <f t="shared" ca="1" si="28"/>
        <v>45</v>
      </c>
      <c r="J55" s="32">
        <f t="shared" ca="1" si="28"/>
        <v>15</v>
      </c>
      <c r="K55" s="32">
        <f t="shared" ca="1" si="28"/>
        <v>20</v>
      </c>
      <c r="L55" s="32">
        <f t="shared" ca="1" si="28"/>
        <v>88</v>
      </c>
      <c r="M55" s="32">
        <f t="shared" ca="1" si="28"/>
        <v>21</v>
      </c>
      <c r="N55" s="32">
        <f t="shared" ca="1" si="28"/>
        <v>62</v>
      </c>
      <c r="O55" s="32">
        <f t="shared" ca="1" si="28"/>
        <v>33</v>
      </c>
      <c r="P55" s="32">
        <f t="shared" ca="1" si="28"/>
        <v>59</v>
      </c>
      <c r="Q55" s="32">
        <f t="shared" ca="1" si="28"/>
        <v>29</v>
      </c>
      <c r="R55" s="32">
        <f t="shared" ca="1" si="28"/>
        <v>85</v>
      </c>
      <c r="S55" s="32">
        <f t="shared" ca="1" si="28"/>
        <v>72</v>
      </c>
      <c r="T55" s="27"/>
      <c r="U55" s="86" t="s">
        <v>930</v>
      </c>
      <c r="V55" s="32">
        <f t="shared" ref="V55:AM55" ca="1" si="29">OFFSET(V108,ROW(U56)-ROW(U16)+1,0)</f>
        <v>41</v>
      </c>
      <c r="W55" s="32">
        <f t="shared" ca="1" si="29"/>
        <v>58</v>
      </c>
      <c r="X55" s="32">
        <f t="shared" ca="1" si="29"/>
        <v>61</v>
      </c>
      <c r="Y55" s="32">
        <f ca="1">OFFSET(Y108,ROW(W56)-ROW(W16)+1,0)</f>
        <v>72</v>
      </c>
      <c r="Z55" s="32" t="str">
        <f t="shared" ca="1" si="29"/>
        <v xml:space="preserve">- </v>
      </c>
      <c r="AA55" s="32">
        <f t="shared" ca="1" si="29"/>
        <v>8</v>
      </c>
      <c r="AB55" s="32">
        <f t="shared" ca="1" si="29"/>
        <v>16</v>
      </c>
      <c r="AC55" s="32">
        <f t="shared" ca="1" si="29"/>
        <v>44</v>
      </c>
      <c r="AD55" s="32">
        <f t="shared" ca="1" si="29"/>
        <v>15</v>
      </c>
      <c r="AE55" s="32">
        <f t="shared" ca="1" si="29"/>
        <v>20</v>
      </c>
      <c r="AF55" s="32">
        <f t="shared" ca="1" si="29"/>
        <v>83</v>
      </c>
      <c r="AG55" s="32">
        <f t="shared" ca="1" si="29"/>
        <v>21</v>
      </c>
      <c r="AH55" s="32">
        <f t="shared" ca="1" si="29"/>
        <v>59</v>
      </c>
      <c r="AI55" s="32">
        <f t="shared" ca="1" si="29"/>
        <v>33</v>
      </c>
      <c r="AJ55" s="32">
        <f t="shared" ca="1" si="29"/>
        <v>57</v>
      </c>
      <c r="AK55" s="32">
        <f t="shared" ca="1" si="29"/>
        <v>29</v>
      </c>
      <c r="AL55" s="32">
        <f t="shared" ca="1" si="29"/>
        <v>80</v>
      </c>
      <c r="AM55" s="32">
        <f t="shared" ca="1" si="29"/>
        <v>68</v>
      </c>
    </row>
    <row r="56" spans="1:41">
      <c r="A56" s="50" t="s">
        <v>931</v>
      </c>
      <c r="B56" s="32">
        <f ca="1">B42+B55</f>
        <v>49</v>
      </c>
      <c r="C56" s="32">
        <f t="shared" ref="C56:S56" ca="1" si="30">C42+C55</f>
        <v>70</v>
      </c>
      <c r="D56" s="32">
        <f ca="1">D42+D55</f>
        <v>75</v>
      </c>
      <c r="E56" s="32">
        <f t="shared" ca="1" si="30"/>
        <v>95</v>
      </c>
      <c r="F56" s="32">
        <f t="shared" ca="1" si="30"/>
        <v>72</v>
      </c>
      <c r="G56" s="32">
        <f t="shared" ca="1" si="30"/>
        <v>10</v>
      </c>
      <c r="H56" s="32">
        <f t="shared" ca="1" si="30"/>
        <v>20</v>
      </c>
      <c r="I56" s="32">
        <f t="shared" ca="1" si="30"/>
        <v>54</v>
      </c>
      <c r="J56" s="32">
        <f t="shared" ca="1" si="30"/>
        <v>16</v>
      </c>
      <c r="K56" s="32">
        <f t="shared" ca="1" si="30"/>
        <v>25</v>
      </c>
      <c r="L56" s="32">
        <f t="shared" ca="1" si="30"/>
        <v>105</v>
      </c>
      <c r="M56" s="32">
        <f ca="1">M42+M55</f>
        <v>34</v>
      </c>
      <c r="N56" s="32">
        <f t="shared" ca="1" si="30"/>
        <v>76</v>
      </c>
      <c r="O56" s="32">
        <f t="shared" ca="1" si="30"/>
        <v>39</v>
      </c>
      <c r="P56" s="32">
        <f t="shared" ca="1" si="30"/>
        <v>75</v>
      </c>
      <c r="Q56" s="32">
        <f t="shared" ca="1" si="30"/>
        <v>32</v>
      </c>
      <c r="R56" s="32">
        <f t="shared" ca="1" si="30"/>
        <v>100</v>
      </c>
      <c r="S56" s="32">
        <f t="shared" ca="1" si="30"/>
        <v>79</v>
      </c>
      <c r="U56" s="50" t="s">
        <v>931</v>
      </c>
      <c r="V56" s="32">
        <f ca="1">IF(V$4="N","- ",V42+V55)</f>
        <v>49</v>
      </c>
      <c r="W56" s="32">
        <f ca="1">IF(W$4="N","- ",W42+W55)</f>
        <v>68</v>
      </c>
      <c r="X56" s="32">
        <f ca="1">IF(X$4="N","- ",X42+X55)</f>
        <v>72</v>
      </c>
      <c r="Y56" s="32">
        <f ca="1">IF(Y$4="N","- ",Y42+Y55)</f>
        <v>89</v>
      </c>
      <c r="Z56" s="32" t="str">
        <f>IF(Z$4="N","- ",Z42+Z55)</f>
        <v xml:space="preserve">- </v>
      </c>
      <c r="AA56" s="32">
        <f t="shared" ref="AA56:AM56" ca="1" si="31">IF(AA$4="N","- ",AA42+AA55)</f>
        <v>10</v>
      </c>
      <c r="AB56" s="32">
        <f t="shared" ca="1" si="31"/>
        <v>20</v>
      </c>
      <c r="AC56" s="32">
        <f t="shared" ca="1" si="31"/>
        <v>53</v>
      </c>
      <c r="AD56" s="32">
        <f t="shared" ca="1" si="31"/>
        <v>16</v>
      </c>
      <c r="AE56" s="32">
        <f t="shared" ca="1" si="31"/>
        <v>25</v>
      </c>
      <c r="AF56" s="32">
        <f t="shared" ca="1" si="31"/>
        <v>99</v>
      </c>
      <c r="AG56" s="32">
        <f t="shared" ca="1" si="31"/>
        <v>33</v>
      </c>
      <c r="AH56" s="32">
        <f t="shared" ca="1" si="31"/>
        <v>72</v>
      </c>
      <c r="AI56" s="32">
        <f t="shared" ca="1" si="31"/>
        <v>39</v>
      </c>
      <c r="AJ56" s="32">
        <f t="shared" ca="1" si="31"/>
        <v>72</v>
      </c>
      <c r="AK56" s="32">
        <f t="shared" ca="1" si="31"/>
        <v>32</v>
      </c>
      <c r="AL56" s="32">
        <f t="shared" ca="1" si="31"/>
        <v>94</v>
      </c>
      <c r="AM56" s="32">
        <f t="shared" ca="1" si="31"/>
        <v>75</v>
      </c>
    </row>
    <row r="57" spans="1:41">
      <c r="A57" s="50" t="s">
        <v>932</v>
      </c>
      <c r="B57" s="72">
        <f ca="1">COUNTIF($A56:$T56,"&lt;"&amp;B56)+1</f>
        <v>8</v>
      </c>
      <c r="C57" s="72">
        <f t="shared" ref="C57:S57" ca="1" si="32">COUNTIF($A56:$T56,"&lt;"&amp;C56)+1</f>
        <v>10</v>
      </c>
      <c r="D57" s="72">
        <f ca="1">COUNTIF($A56:$T56,"&lt;"&amp;D56)+1</f>
        <v>12</v>
      </c>
      <c r="E57" s="72">
        <f t="shared" ca="1" si="32"/>
        <v>16</v>
      </c>
      <c r="F57" s="72">
        <f t="shared" ca="1" si="32"/>
        <v>11</v>
      </c>
      <c r="G57" s="72">
        <f t="shared" ca="1" si="32"/>
        <v>1</v>
      </c>
      <c r="H57" s="72">
        <f t="shared" ca="1" si="32"/>
        <v>3</v>
      </c>
      <c r="I57" s="72">
        <f t="shared" ca="1" si="32"/>
        <v>9</v>
      </c>
      <c r="J57" s="72">
        <f t="shared" ca="1" si="32"/>
        <v>2</v>
      </c>
      <c r="K57" s="72">
        <f t="shared" ca="1" si="32"/>
        <v>4</v>
      </c>
      <c r="L57" s="72">
        <f t="shared" ca="1" si="32"/>
        <v>18</v>
      </c>
      <c r="M57" s="72">
        <f t="shared" ca="1" si="32"/>
        <v>6</v>
      </c>
      <c r="N57" s="72">
        <f t="shared" ca="1" si="32"/>
        <v>14</v>
      </c>
      <c r="O57" s="72">
        <f t="shared" ca="1" si="32"/>
        <v>7</v>
      </c>
      <c r="P57" s="72">
        <f t="shared" ca="1" si="32"/>
        <v>12</v>
      </c>
      <c r="Q57" s="72">
        <f t="shared" ca="1" si="32"/>
        <v>5</v>
      </c>
      <c r="R57" s="72">
        <f t="shared" ca="1" si="32"/>
        <v>17</v>
      </c>
      <c r="S57" s="72">
        <f t="shared" ca="1" si="32"/>
        <v>15</v>
      </c>
      <c r="U57" s="50" t="s">
        <v>932</v>
      </c>
      <c r="V57" s="72">
        <f ca="1">IF(V$4="N","- ",COUNTIF($U56:$AN56,"&lt;"&amp;V56)+1)</f>
        <v>8</v>
      </c>
      <c r="W57" s="72">
        <f ca="1">IF(W$4="N","- ",COUNTIF($U56:$AN56,"&lt;"&amp;W56)+1)</f>
        <v>10</v>
      </c>
      <c r="X57" s="72">
        <f ca="1">IF(X$4="N","- ",COUNTIF($U56:$AN56,"&lt;"&amp;X56)+1)</f>
        <v>11</v>
      </c>
      <c r="Y57" s="72">
        <f ca="1">IF(Y$4="N","- ",COUNTIF($U56:$AN56,"&lt;"&amp;Y56)+1)</f>
        <v>15</v>
      </c>
      <c r="Z57" s="72" t="str">
        <f>IF(Z$4="N","- ",COUNTIF($U56:$AN56,"&lt;"&amp;Z56)+1)</f>
        <v xml:space="preserve">- </v>
      </c>
      <c r="AA57" s="72">
        <f t="shared" ref="AA57:AM57" ca="1" si="33">IF(AA$4="N","- ",COUNTIF($U56:$AN56,"&lt;"&amp;AA56)+1)</f>
        <v>1</v>
      </c>
      <c r="AB57" s="72">
        <f t="shared" ca="1" si="33"/>
        <v>3</v>
      </c>
      <c r="AC57" s="72">
        <f t="shared" ca="1" si="33"/>
        <v>9</v>
      </c>
      <c r="AD57" s="72">
        <f t="shared" ca="1" si="33"/>
        <v>2</v>
      </c>
      <c r="AE57" s="72">
        <f t="shared" ca="1" si="33"/>
        <v>4</v>
      </c>
      <c r="AF57" s="72">
        <f t="shared" ca="1" si="33"/>
        <v>17</v>
      </c>
      <c r="AG57" s="72">
        <f t="shared" ca="1" si="33"/>
        <v>6</v>
      </c>
      <c r="AH57" s="72">
        <f t="shared" ca="1" si="33"/>
        <v>11</v>
      </c>
      <c r="AI57" s="72">
        <f t="shared" ca="1" si="33"/>
        <v>7</v>
      </c>
      <c r="AJ57" s="72">
        <f t="shared" ca="1" si="33"/>
        <v>11</v>
      </c>
      <c r="AK57" s="72">
        <f t="shared" ca="1" si="33"/>
        <v>5</v>
      </c>
      <c r="AL57" s="72">
        <f t="shared" ca="1" si="33"/>
        <v>16</v>
      </c>
      <c r="AM57" s="72">
        <f t="shared" ca="1" si="33"/>
        <v>14</v>
      </c>
    </row>
    <row r="58" spans="1:41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</row>
    <row r="59" spans="1:41" hidden="1" outlineLevel="1">
      <c r="A59" s="87" t="s">
        <v>933</v>
      </c>
      <c r="B59" s="88">
        <f ca="1">B56+IF(B86&gt;0,SMALL(B86:B92,1)/100,0)+IF(B87&gt;0,SMALL(B86:B92,2)/1000,0)+IF(B88&gt;0,SMALL(B86:B92,3)/10000,0)+IF(B89&gt;0,SMALL(B86:B92,4)/100000,0)+IF(B90&gt;0,SMALL(B86:B92,5)/1000000,0)</f>
        <v>49.078888999999997</v>
      </c>
      <c r="C59" s="88">
        <f t="shared" ref="C59:S59" ca="1" si="34">C56+IF(C86&gt;0,SMALL(C86:C92,1)/100,0)+IF(C87&gt;0,SMALL(C86:C92,2)/1000,0)+IF(C88&gt;0,SMALL(C86:C92,3)/10000,0)+IF(C89&gt;0,SMALL(C86:C92,4)/100000,0)+IF(C90&gt;0,SMALL(C86:C92,5)/1000000,0)</f>
        <v>70.111242999999988</v>
      </c>
      <c r="D59" s="88">
        <f t="shared" ca="1" si="34"/>
        <v>75.112234999999984</v>
      </c>
      <c r="E59" s="88">
        <f t="shared" ca="1" si="34"/>
        <v>95.156676999999988</v>
      </c>
      <c r="F59" s="88">
        <f t="shared" ca="1" si="34"/>
        <v>72.102333999999985</v>
      </c>
      <c r="G59" s="88">
        <f t="shared" ca="1" si="34"/>
        <v>10.011121999999999</v>
      </c>
      <c r="H59" s="88">
        <f t="shared" ca="1" si="34"/>
        <v>20.012345</v>
      </c>
      <c r="I59" s="88">
        <f t="shared" ca="1" si="34"/>
        <v>54.080000000000005</v>
      </c>
      <c r="J59" s="88">
        <f t="shared" ca="1" si="34"/>
        <v>16.011234000000002</v>
      </c>
      <c r="K59" s="88">
        <f t="shared" ca="1" si="34"/>
        <v>25.023455000000002</v>
      </c>
      <c r="L59" s="88">
        <f t="shared" ca="1" si="34"/>
        <v>105.18889799999999</v>
      </c>
      <c r="M59" s="88">
        <f t="shared" ca="1" si="34"/>
        <v>34.023448000000002</v>
      </c>
      <c r="N59" s="88">
        <f t="shared" ca="1" si="34"/>
        <v>76.091453999999999</v>
      </c>
      <c r="O59" s="88">
        <f t="shared" ca="1" si="34"/>
        <v>39.056676999999993</v>
      </c>
      <c r="P59" s="88">
        <f t="shared" ca="1" si="34"/>
        <v>75.122332999999983</v>
      </c>
      <c r="Q59" s="88">
        <f t="shared" ca="1" si="34"/>
        <v>32.034665999999994</v>
      </c>
      <c r="R59" s="88">
        <f t="shared" ca="1" si="34"/>
        <v>100.167788</v>
      </c>
      <c r="S59" s="88">
        <f t="shared" ca="1" si="34"/>
        <v>79.083565000000007</v>
      </c>
      <c r="U59" s="87" t="s">
        <v>933</v>
      </c>
      <c r="V59" s="89">
        <f ca="1">IF(V$4="N","N/A",V56+IF(V86&gt;0,SMALL(V86:V92,1)/100,0)+IF(V87&gt;0,SMALL(V86:V92,2)/1000,0)+IF(V88&gt;0,SMALL(V86:V92,3)/10000,0)+IF(V89&gt;0,SMALL(V86:V92,4)/100000,0)+IF(V90&gt;0,SMALL(V86:V92,5)/1000000,0))</f>
        <v>49.078888999999997</v>
      </c>
      <c r="W59" s="89">
        <f t="shared" ref="W59:AM59" ca="1" si="35">IF(W$4="N","N/A",W56+IF(W86&gt;0,SMALL(W86:W92,1)/100,0)+IF(W87&gt;0,SMALL(W86:W92,2)/1000,0)+IF(W88&gt;0,SMALL(W86:W92,3)/10000,0)+IF(W89&gt;0,SMALL(W86:W92,4)/100000,0)+IF(W90&gt;0,SMALL(W86:W92,5)/1000000,0))</f>
        <v>68.111132999999995</v>
      </c>
      <c r="X59" s="89">
        <f t="shared" ca="1" si="35"/>
        <v>72.112223999999983</v>
      </c>
      <c r="Y59" s="89">
        <f t="shared" ca="1" si="35"/>
        <v>89.145566000000002</v>
      </c>
      <c r="Z59" s="89" t="str">
        <f t="shared" si="35"/>
        <v>N/A</v>
      </c>
      <c r="AA59" s="89">
        <f t="shared" ca="1" si="35"/>
        <v>10.011121999999999</v>
      </c>
      <c r="AB59" s="89">
        <f t="shared" ca="1" si="35"/>
        <v>20.012345</v>
      </c>
      <c r="AC59" s="89">
        <f t="shared" ca="1" si="35"/>
        <v>53.079999000000001</v>
      </c>
      <c r="AD59" s="89">
        <f t="shared" ca="1" si="35"/>
        <v>16.011234000000002</v>
      </c>
      <c r="AE59" s="89">
        <f t="shared" ca="1" si="35"/>
        <v>25.023455000000002</v>
      </c>
      <c r="AF59" s="89">
        <f t="shared" ca="1" si="35"/>
        <v>99.177786999999995</v>
      </c>
      <c r="AG59" s="89">
        <f t="shared" ca="1" si="35"/>
        <v>33.023448000000002</v>
      </c>
      <c r="AH59" s="89">
        <f t="shared" ca="1" si="35"/>
        <v>72.091342999999995</v>
      </c>
      <c r="AI59" s="89">
        <f t="shared" ca="1" si="35"/>
        <v>39.056676999999993</v>
      </c>
      <c r="AJ59" s="89">
        <f t="shared" ca="1" si="35"/>
        <v>72.122231999999983</v>
      </c>
      <c r="AK59" s="89">
        <f t="shared" ca="1" si="35"/>
        <v>32.034665999999994</v>
      </c>
      <c r="AL59" s="89">
        <f t="shared" ca="1" si="35"/>
        <v>94.156676999999988</v>
      </c>
      <c r="AM59" s="89">
        <f t="shared" ca="1" si="35"/>
        <v>75.083453999999989</v>
      </c>
      <c r="AO59" s="67" t="s">
        <v>934</v>
      </c>
    </row>
    <row r="60" spans="1:41" collapsed="1">
      <c r="B60" s="50" t="str">
        <f>B$3</f>
        <v>A80</v>
      </c>
      <c r="C60" s="50" t="str">
        <f t="shared" ref="C60:S60" si="36">C$3</f>
        <v>BEX</v>
      </c>
      <c r="D60" s="50" t="str">
        <f t="shared" si="36"/>
        <v>FRONTR</v>
      </c>
      <c r="E60" s="50" t="str">
        <f t="shared" si="36"/>
        <v>BTNTRI</v>
      </c>
      <c r="F60" s="50" t="str">
        <f t="shared" si="36"/>
        <v>CPA</v>
      </c>
      <c r="G60" s="50" t="str">
        <f t="shared" si="36"/>
        <v>CROW</v>
      </c>
      <c r="H60" s="50" t="str">
        <f t="shared" si="36"/>
        <v>EAST/BDY</v>
      </c>
      <c r="I60" s="50" t="str">
        <f t="shared" si="36"/>
        <v>HAIL</v>
      </c>
      <c r="J60" s="50" t="str">
        <f t="shared" si="36"/>
        <v>HR/HAC</v>
      </c>
      <c r="K60" s="50" t="str">
        <f t="shared" si="36"/>
        <v>HTH/UCK</v>
      </c>
      <c r="L60" s="50" t="str">
        <f t="shared" si="36"/>
        <v>HYR</v>
      </c>
      <c r="M60" s="50" t="str">
        <f t="shared" si="36"/>
        <v>LEW</v>
      </c>
      <c r="N60" s="50" t="str">
        <f t="shared" si="36"/>
        <v>MEAD</v>
      </c>
      <c r="O60" s="50" t="str">
        <f t="shared" si="36"/>
        <v>PSS</v>
      </c>
      <c r="P60" s="50" t="str">
        <f t="shared" si="36"/>
        <v>HEDGE</v>
      </c>
      <c r="Q60" s="50" t="str">
        <f t="shared" si="36"/>
        <v>RUNW</v>
      </c>
      <c r="R60" s="50" t="str">
        <f t="shared" si="36"/>
        <v>TRIT</v>
      </c>
      <c r="S60" s="50" t="str">
        <f t="shared" si="36"/>
        <v>WAD</v>
      </c>
      <c r="V60" s="50" t="str">
        <f>V$3</f>
        <v>A80</v>
      </c>
      <c r="W60" s="50" t="str">
        <f t="shared" ref="W60:AM60" si="37">W$3</f>
        <v>BEX</v>
      </c>
      <c r="X60" s="50" t="str">
        <f t="shared" si="37"/>
        <v>FRONTR</v>
      </c>
      <c r="Y60" s="50" t="str">
        <f t="shared" si="37"/>
        <v>BTNTRI</v>
      </c>
      <c r="Z60" s="50" t="str">
        <f t="shared" si="37"/>
        <v>CPA</v>
      </c>
      <c r="AA60" s="50" t="str">
        <f t="shared" si="37"/>
        <v>CROW</v>
      </c>
      <c r="AB60" s="50" t="str">
        <f t="shared" si="37"/>
        <v>EAST/BDY</v>
      </c>
      <c r="AC60" s="50" t="str">
        <f t="shared" si="37"/>
        <v>HAIL</v>
      </c>
      <c r="AD60" s="50" t="str">
        <f t="shared" si="37"/>
        <v>HR/HAC</v>
      </c>
      <c r="AE60" s="50" t="str">
        <f t="shared" si="37"/>
        <v>HTH/UCK</v>
      </c>
      <c r="AF60" s="50" t="str">
        <f t="shared" si="37"/>
        <v>HYR</v>
      </c>
      <c r="AG60" s="50" t="str">
        <f t="shared" si="37"/>
        <v>LEW</v>
      </c>
      <c r="AH60" s="50" t="str">
        <f t="shared" si="37"/>
        <v>MEAD</v>
      </c>
      <c r="AI60" s="50" t="str">
        <f t="shared" si="37"/>
        <v>PSS</v>
      </c>
      <c r="AJ60" s="50" t="str">
        <f t="shared" si="37"/>
        <v>HEDGE</v>
      </c>
      <c r="AK60" s="50" t="str">
        <f t="shared" si="37"/>
        <v>RUNW</v>
      </c>
      <c r="AL60" s="50" t="str">
        <f t="shared" si="37"/>
        <v>TRIT</v>
      </c>
      <c r="AM60" s="50" t="str">
        <f t="shared" si="37"/>
        <v>WAD</v>
      </c>
    </row>
    <row r="61" spans="1:41" ht="15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</row>
    <row r="62" spans="1:41">
      <c r="A62" s="90" t="s">
        <v>935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U62" s="90" t="s">
        <v>935</v>
      </c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</row>
    <row r="63" spans="1:41">
      <c r="A63" s="90" t="s">
        <v>19</v>
      </c>
      <c r="B63" s="1" t="s">
        <v>185</v>
      </c>
      <c r="E63" s="27"/>
      <c r="F63" s="27"/>
      <c r="U63" s="90" t="str">
        <f>A63</f>
        <v>A80</v>
      </c>
      <c r="V63" s="1" t="str">
        <f t="shared" ref="V63:V69" si="38">B63</f>
        <v>Arena 80 AC</v>
      </c>
    </row>
    <row r="64" spans="1:41">
      <c r="A64" s="90" t="s">
        <v>77</v>
      </c>
      <c r="B64" s="1" t="s">
        <v>76</v>
      </c>
      <c r="E64" s="27"/>
      <c r="F64" s="27"/>
      <c r="U64" s="90" t="str">
        <f t="shared" ref="U64:V77" si="39">A64</f>
        <v>BEX</v>
      </c>
      <c r="V64" s="1" t="str">
        <f t="shared" si="38"/>
        <v>Bexhill Run Tri</v>
      </c>
    </row>
    <row r="65" spans="1:22" ht="15">
      <c r="A65" s="90" t="s">
        <v>28</v>
      </c>
      <c r="B65" s="1" t="s">
        <v>27</v>
      </c>
      <c r="E65" s="27"/>
      <c r="F65" s="27"/>
      <c r="U65" s="91" t="str">
        <f t="shared" si="39"/>
        <v>FRONTR</v>
      </c>
      <c r="V65" s="1" t="str">
        <f t="shared" si="38"/>
        <v>Brighton and Hove Frontrunners</v>
      </c>
    </row>
    <row r="66" spans="1:22" ht="15">
      <c r="A66" s="90" t="s">
        <v>437</v>
      </c>
      <c r="B66" s="1" t="s">
        <v>1288</v>
      </c>
      <c r="E66" s="27"/>
      <c r="F66" s="27"/>
      <c r="U66" s="91" t="str">
        <f t="shared" si="39"/>
        <v>BTNTRI</v>
      </c>
      <c r="V66" s="1" t="str">
        <f t="shared" si="38"/>
        <v>Brighton Tri Club</v>
      </c>
    </row>
    <row r="67" spans="1:22">
      <c r="A67" s="90" t="s">
        <v>90</v>
      </c>
      <c r="B67" s="1" t="s">
        <v>89</v>
      </c>
      <c r="E67" s="27"/>
      <c r="F67" s="27"/>
      <c r="U67" s="90" t="str">
        <f t="shared" si="39"/>
        <v>CPA</v>
      </c>
      <c r="V67" s="1" t="str">
        <f t="shared" si="38"/>
        <v>Central Park Athletics</v>
      </c>
    </row>
    <row r="68" spans="1:22">
      <c r="A68" s="90" t="s">
        <v>36</v>
      </c>
      <c r="B68" s="1" t="s">
        <v>35</v>
      </c>
      <c r="E68" s="27"/>
      <c r="F68" s="27"/>
      <c r="U68" s="90" t="str">
        <f t="shared" si="39"/>
        <v>CROW</v>
      </c>
      <c r="V68" s="1" t="str">
        <f t="shared" si="38"/>
        <v>Crowborough Runners</v>
      </c>
    </row>
    <row r="69" spans="1:22">
      <c r="A69" s="90" t="s">
        <v>44</v>
      </c>
      <c r="B69" s="1" t="s">
        <v>1289</v>
      </c>
      <c r="E69" s="27"/>
      <c r="F69" s="27"/>
      <c r="U69" s="90" t="str">
        <f t="shared" si="39"/>
        <v>EAST/BDY</v>
      </c>
      <c r="V69" s="1" t="str">
        <f t="shared" si="38"/>
        <v>Eastbourne Rovers and Team Bodyworks</v>
      </c>
    </row>
    <row r="70" spans="1:22">
      <c r="A70" s="90" t="s">
        <v>74</v>
      </c>
      <c r="B70" s="1" t="s">
        <v>73</v>
      </c>
      <c r="E70" s="27"/>
      <c r="F70" s="27"/>
      <c r="U70" s="90" t="str">
        <f t="shared" si="39"/>
        <v>HAIL</v>
      </c>
      <c r="V70" s="1" t="str">
        <f t="shared" si="39"/>
        <v>Hailsham Harriers</v>
      </c>
    </row>
    <row r="71" spans="1:22">
      <c r="A71" s="90" t="s">
        <v>25</v>
      </c>
      <c r="B71" s="1" t="s">
        <v>1290</v>
      </c>
      <c r="E71" s="27"/>
      <c r="F71" s="27"/>
      <c r="U71" s="90" t="str">
        <f t="shared" si="39"/>
        <v>HR/HAC</v>
      </c>
      <c r="V71" s="1" t="str">
        <f t="shared" si="39"/>
        <v>Hastings Runners and Hastings AC</v>
      </c>
    </row>
    <row r="72" spans="1:22">
      <c r="A72" s="90" t="s">
        <v>82</v>
      </c>
      <c r="B72" s="1" t="s">
        <v>1291</v>
      </c>
      <c r="E72" s="27"/>
      <c r="F72" s="27"/>
      <c r="U72" s="90" t="str">
        <f t="shared" si="39"/>
        <v>HTH/UCK</v>
      </c>
      <c r="V72" s="1" t="str">
        <f t="shared" si="39"/>
        <v>Heathfield Road Runners and Uckfield Runners</v>
      </c>
    </row>
    <row r="73" spans="1:22">
      <c r="A73" s="90" t="s">
        <v>240</v>
      </c>
      <c r="B73" s="1" t="s">
        <v>239</v>
      </c>
      <c r="E73" s="27"/>
      <c r="F73" s="27"/>
      <c r="U73" s="90" t="str">
        <f t="shared" si="39"/>
        <v>HYR</v>
      </c>
      <c r="V73" s="1" t="str">
        <f t="shared" si="39"/>
        <v>HY Runners</v>
      </c>
    </row>
    <row r="74" spans="1:22">
      <c r="A74" s="90" t="s">
        <v>40</v>
      </c>
      <c r="B74" s="1" t="s">
        <v>39</v>
      </c>
      <c r="E74" s="27"/>
      <c r="F74" s="27"/>
      <c r="U74" s="90" t="str">
        <f t="shared" si="39"/>
        <v>LEW</v>
      </c>
      <c r="V74" s="1" t="str">
        <f t="shared" si="39"/>
        <v>Lewes AC</v>
      </c>
    </row>
    <row r="75" spans="1:22">
      <c r="A75" s="90" t="s">
        <v>107</v>
      </c>
      <c r="B75" s="1" t="s">
        <v>106</v>
      </c>
      <c r="E75" s="27"/>
      <c r="F75" s="27"/>
      <c r="U75" s="90" t="str">
        <f t="shared" si="39"/>
        <v>MEAD</v>
      </c>
      <c r="V75" s="1" t="str">
        <f t="shared" si="39"/>
        <v>Meads Runners</v>
      </c>
    </row>
    <row r="76" spans="1:22">
      <c r="A76" s="90" t="s">
        <v>66</v>
      </c>
      <c r="B76" s="1" t="s">
        <v>1292</v>
      </c>
      <c r="E76" s="27"/>
      <c r="F76" s="27"/>
      <c r="U76" s="90" t="str">
        <f t="shared" si="39"/>
        <v>PSS</v>
      </c>
      <c r="V76" s="1" t="str">
        <f t="shared" si="39"/>
        <v>Polegate Plodders, Seafront Shufflers and Seaford Striders</v>
      </c>
    </row>
    <row r="77" spans="1:22">
      <c r="A77" s="90" t="s">
        <v>217</v>
      </c>
      <c r="B77" s="1" t="s">
        <v>216</v>
      </c>
      <c r="E77" s="27"/>
      <c r="F77" s="27"/>
      <c r="U77" s="90" t="str">
        <f t="shared" si="39"/>
        <v>HEDGE</v>
      </c>
      <c r="V77" s="1" t="str">
        <f t="shared" si="39"/>
        <v>Portslade Hedgehoppers</v>
      </c>
    </row>
    <row r="78" spans="1:22">
      <c r="A78" s="90" t="s">
        <v>122</v>
      </c>
      <c r="B78" s="1" t="s">
        <v>121</v>
      </c>
      <c r="E78" s="27"/>
      <c r="F78" s="27"/>
      <c r="U78" s="90" t="str">
        <f>A78</f>
        <v>RUNW</v>
      </c>
      <c r="V78" s="1" t="str">
        <f>B78</f>
        <v>Run Wednesdays</v>
      </c>
    </row>
    <row r="79" spans="1:22">
      <c r="A79" s="90" t="s">
        <v>143</v>
      </c>
      <c r="B79" s="1" t="s">
        <v>142</v>
      </c>
      <c r="E79" s="27"/>
      <c r="F79" s="27"/>
      <c r="U79" s="90" t="str">
        <f>A79</f>
        <v>TRIT</v>
      </c>
      <c r="V79" s="1" t="str">
        <f>B79</f>
        <v>Tri Tempo</v>
      </c>
    </row>
    <row r="80" spans="1:22" ht="3" customHeight="1"/>
    <row r="81" spans="1:39" ht="26.25">
      <c r="A81" s="15" t="s">
        <v>1275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81"/>
      <c r="M81" s="81"/>
      <c r="N81" s="82"/>
      <c r="O81" s="83"/>
      <c r="P81" s="83"/>
      <c r="R81" s="83"/>
      <c r="S81" s="84" t="e">
        <f>"Race "&amp;ControlRaceNo&amp;" of "&amp;ControlNoOfRaces</f>
        <v>#NAME?</v>
      </c>
      <c r="U81" s="15" t="s">
        <v>1275</v>
      </c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81"/>
      <c r="AG81" s="18"/>
      <c r="AH81" s="18"/>
      <c r="AI81" s="83"/>
      <c r="AJ81" s="83"/>
      <c r="AK81" s="83"/>
      <c r="AL81" s="83"/>
      <c r="AM81" s="84" t="e">
        <f>"Race "&amp;ControlRaceNo&amp;" of "&amp;ControlNoOfRaces</f>
        <v>#NAME?</v>
      </c>
    </row>
    <row r="82" spans="1:39">
      <c r="A82" s="90" t="s">
        <v>936</v>
      </c>
    </row>
    <row r="83" spans="1:39">
      <c r="A83" s="26" t="str">
        <f>A17</f>
        <v>ALL CLUBS: 18 TEAMS (note awards are based on table excluding non East Sussex Clubs)</v>
      </c>
      <c r="U83" s="26" t="str">
        <f>U17</f>
        <v>EAST SUSSEX CLUBS: 16 TEAMS (Only East Sussex Teams qualify for awards: awards are awarded as per this table)</v>
      </c>
    </row>
    <row r="84" spans="1:39">
      <c r="A84" s="26"/>
      <c r="U84" s="26"/>
    </row>
    <row r="85" spans="1:39">
      <c r="A85" s="26"/>
      <c r="B85" s="50" t="str">
        <f>B$3</f>
        <v>A80</v>
      </c>
      <c r="C85" s="50" t="str">
        <f t="shared" ref="C85:S85" si="40">C$3</f>
        <v>BEX</v>
      </c>
      <c r="D85" s="50" t="str">
        <f t="shared" si="40"/>
        <v>FRONTR</v>
      </c>
      <c r="E85" s="50" t="str">
        <f t="shared" si="40"/>
        <v>BTNTRI</v>
      </c>
      <c r="F85" s="50" t="str">
        <f t="shared" si="40"/>
        <v>CPA</v>
      </c>
      <c r="G85" s="50" t="str">
        <f t="shared" si="40"/>
        <v>CROW</v>
      </c>
      <c r="H85" s="50" t="str">
        <f t="shared" si="40"/>
        <v>EAST/BDY</v>
      </c>
      <c r="I85" s="50" t="str">
        <f t="shared" si="40"/>
        <v>HAIL</v>
      </c>
      <c r="J85" s="50" t="str">
        <f t="shared" si="40"/>
        <v>HR/HAC</v>
      </c>
      <c r="K85" s="50" t="str">
        <f t="shared" si="40"/>
        <v>HTH/UCK</v>
      </c>
      <c r="L85" s="50" t="str">
        <f t="shared" si="40"/>
        <v>HYR</v>
      </c>
      <c r="M85" s="50" t="str">
        <f t="shared" si="40"/>
        <v>LEW</v>
      </c>
      <c r="N85" s="50" t="str">
        <f t="shared" si="40"/>
        <v>MEAD</v>
      </c>
      <c r="O85" s="50" t="str">
        <f t="shared" si="40"/>
        <v>PSS</v>
      </c>
      <c r="P85" s="50" t="str">
        <f t="shared" si="40"/>
        <v>HEDGE</v>
      </c>
      <c r="Q85" s="50" t="str">
        <f t="shared" si="40"/>
        <v>RUNW</v>
      </c>
      <c r="R85" s="50" t="str">
        <f t="shared" si="40"/>
        <v>TRIT</v>
      </c>
      <c r="S85" s="50" t="str">
        <f t="shared" si="40"/>
        <v>WAD</v>
      </c>
      <c r="U85" s="26"/>
      <c r="V85" s="50" t="str">
        <f>V$3</f>
        <v>A80</v>
      </c>
      <c r="W85" s="50" t="str">
        <f t="shared" ref="W85:AM85" si="41">W$3</f>
        <v>BEX</v>
      </c>
      <c r="X85" s="50" t="str">
        <f t="shared" si="41"/>
        <v>FRONTR</v>
      </c>
      <c r="Y85" s="50" t="str">
        <f t="shared" si="41"/>
        <v>BTNTRI</v>
      </c>
      <c r="Z85" s="50" t="str">
        <f t="shared" si="41"/>
        <v>CPA</v>
      </c>
      <c r="AA85" s="50" t="str">
        <f t="shared" si="41"/>
        <v>CROW</v>
      </c>
      <c r="AB85" s="50" t="str">
        <f t="shared" si="41"/>
        <v>EAST/BDY</v>
      </c>
      <c r="AC85" s="50" t="str">
        <f t="shared" si="41"/>
        <v>HAIL</v>
      </c>
      <c r="AD85" s="50" t="str">
        <f t="shared" si="41"/>
        <v>HR/HAC</v>
      </c>
      <c r="AE85" s="50" t="str">
        <f t="shared" si="41"/>
        <v>HTH/UCK</v>
      </c>
      <c r="AF85" s="50" t="str">
        <f t="shared" si="41"/>
        <v>HYR</v>
      </c>
      <c r="AG85" s="50" t="str">
        <f t="shared" si="41"/>
        <v>LEW</v>
      </c>
      <c r="AH85" s="50" t="str">
        <f t="shared" si="41"/>
        <v>MEAD</v>
      </c>
      <c r="AI85" s="50" t="str">
        <f t="shared" si="41"/>
        <v>PSS</v>
      </c>
      <c r="AJ85" s="50" t="str">
        <f t="shared" si="41"/>
        <v>HEDGE</v>
      </c>
      <c r="AK85" s="50" t="str">
        <f t="shared" si="41"/>
        <v>RUNW</v>
      </c>
      <c r="AL85" s="50" t="str">
        <f t="shared" si="41"/>
        <v>TRIT</v>
      </c>
      <c r="AM85" s="50" t="str">
        <f t="shared" si="41"/>
        <v>WAD</v>
      </c>
    </row>
    <row r="86" spans="1:39">
      <c r="A86" s="65">
        <v>1</v>
      </c>
      <c r="B86" s="32">
        <v>7</v>
      </c>
      <c r="C86" s="32">
        <v>10</v>
      </c>
      <c r="D86" s="32">
        <v>16</v>
      </c>
      <c r="E86" s="32">
        <v>14</v>
      </c>
      <c r="F86" s="32">
        <v>11</v>
      </c>
      <c r="G86" s="32">
        <v>1</v>
      </c>
      <c r="H86" s="32">
        <v>2</v>
      </c>
      <c r="I86" s="32">
        <v>9</v>
      </c>
      <c r="J86" s="32">
        <v>4</v>
      </c>
      <c r="K86" s="32">
        <v>5</v>
      </c>
      <c r="L86" s="32">
        <v>17</v>
      </c>
      <c r="M86" s="32">
        <v>3</v>
      </c>
      <c r="N86" s="32">
        <v>13</v>
      </c>
      <c r="O86" s="32">
        <v>8</v>
      </c>
      <c r="P86" s="32">
        <v>12</v>
      </c>
      <c r="Q86" s="32">
        <v>6</v>
      </c>
      <c r="R86" s="32">
        <v>18</v>
      </c>
      <c r="S86" s="32">
        <v>15</v>
      </c>
      <c r="U86" s="65">
        <f t="shared" ref="U86:U91" si="42">A86</f>
        <v>1</v>
      </c>
      <c r="V86" s="25">
        <v>7</v>
      </c>
      <c r="W86" s="25">
        <v>10</v>
      </c>
      <c r="X86" s="25">
        <v>15</v>
      </c>
      <c r="Y86" s="25">
        <v>13</v>
      </c>
      <c r="Z86" s="25" t="s">
        <v>937</v>
      </c>
      <c r="AA86" s="25">
        <v>1</v>
      </c>
      <c r="AB86" s="25">
        <v>2</v>
      </c>
      <c r="AC86" s="25">
        <v>9</v>
      </c>
      <c r="AD86" s="25">
        <v>4</v>
      </c>
      <c r="AE86" s="25">
        <v>5</v>
      </c>
      <c r="AF86" s="25">
        <v>16</v>
      </c>
      <c r="AG86" s="25">
        <v>3</v>
      </c>
      <c r="AH86" s="25">
        <v>12</v>
      </c>
      <c r="AI86" s="25">
        <v>8</v>
      </c>
      <c r="AJ86" s="25">
        <v>11</v>
      </c>
      <c r="AK86" s="25">
        <v>6</v>
      </c>
      <c r="AL86" s="25">
        <v>17</v>
      </c>
      <c r="AM86" s="25">
        <v>14</v>
      </c>
    </row>
    <row r="87" spans="1:39">
      <c r="A87" s="65">
        <v>2</v>
      </c>
      <c r="B87" s="25">
        <v>8</v>
      </c>
      <c r="C87" s="25">
        <v>11</v>
      </c>
      <c r="D87" s="25">
        <v>12</v>
      </c>
      <c r="E87" s="25">
        <v>15</v>
      </c>
      <c r="F87" s="25">
        <v>9</v>
      </c>
      <c r="G87" s="25">
        <v>1</v>
      </c>
      <c r="H87" s="25">
        <v>5</v>
      </c>
      <c r="I87" s="25">
        <v>10</v>
      </c>
      <c r="J87" s="25">
        <v>3</v>
      </c>
      <c r="K87" s="25">
        <v>2</v>
      </c>
      <c r="L87" s="25">
        <v>17</v>
      </c>
      <c r="M87" s="25">
        <v>4</v>
      </c>
      <c r="N87" s="25">
        <v>14</v>
      </c>
      <c r="O87" s="25">
        <v>7</v>
      </c>
      <c r="P87" s="25">
        <v>13</v>
      </c>
      <c r="Q87" s="25">
        <v>6</v>
      </c>
      <c r="R87" s="25">
        <v>18</v>
      </c>
      <c r="S87" s="25">
        <v>16</v>
      </c>
      <c r="U87" s="65">
        <f t="shared" si="42"/>
        <v>2</v>
      </c>
      <c r="V87" s="66">
        <v>8</v>
      </c>
      <c r="W87" s="66">
        <v>10</v>
      </c>
      <c r="X87" s="66">
        <v>11</v>
      </c>
      <c r="Y87" s="66">
        <v>14</v>
      </c>
      <c r="Z87" s="66" t="s">
        <v>937</v>
      </c>
      <c r="AA87" s="66">
        <v>1</v>
      </c>
      <c r="AB87" s="66">
        <v>5</v>
      </c>
      <c r="AC87" s="66">
        <v>9</v>
      </c>
      <c r="AD87" s="66">
        <v>3</v>
      </c>
      <c r="AE87" s="66">
        <v>2</v>
      </c>
      <c r="AF87" s="66">
        <v>16</v>
      </c>
      <c r="AG87" s="66">
        <v>4</v>
      </c>
      <c r="AH87" s="66">
        <v>13</v>
      </c>
      <c r="AI87" s="66">
        <v>7</v>
      </c>
      <c r="AJ87" s="66">
        <v>12</v>
      </c>
      <c r="AK87" s="66">
        <v>6</v>
      </c>
      <c r="AL87" s="66">
        <v>17</v>
      </c>
      <c r="AM87" s="66">
        <v>15</v>
      </c>
    </row>
    <row r="88" spans="1:39">
      <c r="A88" s="65">
        <v>3</v>
      </c>
      <c r="B88" s="25">
        <v>8</v>
      </c>
      <c r="C88" s="25">
        <v>13</v>
      </c>
      <c r="D88" s="25">
        <v>10</v>
      </c>
      <c r="E88" s="25">
        <v>15</v>
      </c>
      <c r="F88" s="25">
        <v>12</v>
      </c>
      <c r="G88" s="25">
        <v>2</v>
      </c>
      <c r="H88" s="25">
        <v>1</v>
      </c>
      <c r="I88" s="25">
        <v>9</v>
      </c>
      <c r="J88" s="25">
        <v>5</v>
      </c>
      <c r="K88" s="25">
        <v>3</v>
      </c>
      <c r="L88" s="25">
        <v>18</v>
      </c>
      <c r="M88" s="25">
        <v>4</v>
      </c>
      <c r="N88" s="25">
        <v>17</v>
      </c>
      <c r="O88" s="25">
        <v>6</v>
      </c>
      <c r="P88" s="25">
        <v>11</v>
      </c>
      <c r="Q88" s="25">
        <v>7</v>
      </c>
      <c r="R88" s="25">
        <v>16</v>
      </c>
      <c r="S88" s="25">
        <v>14</v>
      </c>
      <c r="U88" s="65">
        <f t="shared" si="42"/>
        <v>3</v>
      </c>
      <c r="V88" s="66">
        <v>8</v>
      </c>
      <c r="W88" s="66">
        <v>12</v>
      </c>
      <c r="X88" s="66">
        <v>10</v>
      </c>
      <c r="Y88" s="66">
        <v>14</v>
      </c>
      <c r="Z88" s="66" t="s">
        <v>937</v>
      </c>
      <c r="AA88" s="66">
        <v>2</v>
      </c>
      <c r="AB88" s="66">
        <v>1</v>
      </c>
      <c r="AC88" s="66">
        <v>9</v>
      </c>
      <c r="AD88" s="66">
        <v>5</v>
      </c>
      <c r="AE88" s="66">
        <v>3</v>
      </c>
      <c r="AF88" s="66">
        <v>17</v>
      </c>
      <c r="AG88" s="66">
        <v>4</v>
      </c>
      <c r="AH88" s="66">
        <v>16</v>
      </c>
      <c r="AI88" s="66">
        <v>6</v>
      </c>
      <c r="AJ88" s="66">
        <v>11</v>
      </c>
      <c r="AK88" s="66">
        <v>7</v>
      </c>
      <c r="AL88" s="66">
        <v>15</v>
      </c>
      <c r="AM88" s="66">
        <v>13</v>
      </c>
    </row>
    <row r="89" spans="1:39">
      <c r="A89" s="65">
        <v>4</v>
      </c>
      <c r="B89" s="25">
        <v>9</v>
      </c>
      <c r="C89" s="25">
        <v>13</v>
      </c>
      <c r="D89" s="25">
        <v>11</v>
      </c>
      <c r="E89" s="25">
        <v>16</v>
      </c>
      <c r="F89" s="25">
        <v>14</v>
      </c>
      <c r="G89" s="25">
        <v>3</v>
      </c>
      <c r="H89" s="25">
        <v>5</v>
      </c>
      <c r="I89" s="25">
        <v>10</v>
      </c>
      <c r="J89" s="25">
        <v>1</v>
      </c>
      <c r="K89" s="25">
        <v>4</v>
      </c>
      <c r="L89" s="25">
        <v>18</v>
      </c>
      <c r="M89" s="25">
        <v>2</v>
      </c>
      <c r="N89" s="25">
        <v>8</v>
      </c>
      <c r="O89" s="25">
        <v>7</v>
      </c>
      <c r="P89" s="25">
        <v>12</v>
      </c>
      <c r="Q89" s="25">
        <v>6</v>
      </c>
      <c r="R89" s="25">
        <v>17</v>
      </c>
      <c r="S89" s="25">
        <v>15</v>
      </c>
      <c r="U89" s="65">
        <f t="shared" si="42"/>
        <v>4</v>
      </c>
      <c r="V89" s="66">
        <v>9</v>
      </c>
      <c r="W89" s="66">
        <v>13</v>
      </c>
      <c r="X89" s="66">
        <v>11</v>
      </c>
      <c r="Y89" s="66">
        <v>15</v>
      </c>
      <c r="Z89" s="66" t="s">
        <v>937</v>
      </c>
      <c r="AA89" s="66">
        <v>3</v>
      </c>
      <c r="AB89" s="66">
        <v>5</v>
      </c>
      <c r="AC89" s="66">
        <v>10</v>
      </c>
      <c r="AD89" s="66">
        <v>1</v>
      </c>
      <c r="AE89" s="66">
        <v>4</v>
      </c>
      <c r="AF89" s="66">
        <v>17</v>
      </c>
      <c r="AG89" s="66">
        <v>2</v>
      </c>
      <c r="AH89" s="66">
        <v>8</v>
      </c>
      <c r="AI89" s="66">
        <v>7</v>
      </c>
      <c r="AJ89" s="66">
        <v>12</v>
      </c>
      <c r="AK89" s="66">
        <v>6</v>
      </c>
      <c r="AL89" s="66">
        <v>16</v>
      </c>
      <c r="AM89" s="66">
        <v>14</v>
      </c>
    </row>
    <row r="90" spans="1:39">
      <c r="A90" s="65">
        <v>5</v>
      </c>
      <c r="B90" s="25">
        <v>9</v>
      </c>
      <c r="C90" s="25">
        <v>13</v>
      </c>
      <c r="D90" s="25">
        <v>15</v>
      </c>
      <c r="E90" s="25">
        <v>17</v>
      </c>
      <c r="F90" s="25">
        <v>14</v>
      </c>
      <c r="G90" s="25">
        <v>1</v>
      </c>
      <c r="H90" s="25">
        <v>3</v>
      </c>
      <c r="I90" s="25">
        <v>7</v>
      </c>
      <c r="J90" s="25">
        <v>2</v>
      </c>
      <c r="K90" s="25">
        <v>6</v>
      </c>
      <c r="L90" s="25">
        <v>18</v>
      </c>
      <c r="M90" s="25">
        <v>8</v>
      </c>
      <c r="N90" s="25">
        <v>10</v>
      </c>
      <c r="O90" s="25">
        <v>5</v>
      </c>
      <c r="P90" s="25">
        <v>11</v>
      </c>
      <c r="Q90" s="25">
        <v>4</v>
      </c>
      <c r="R90" s="25">
        <v>16</v>
      </c>
      <c r="S90" s="25">
        <v>12</v>
      </c>
      <c r="U90" s="65">
        <f t="shared" si="42"/>
        <v>5</v>
      </c>
      <c r="V90" s="66">
        <v>9</v>
      </c>
      <c r="W90" s="66">
        <v>13</v>
      </c>
      <c r="X90" s="66">
        <v>14</v>
      </c>
      <c r="Y90" s="66">
        <v>16</v>
      </c>
      <c r="Z90" s="66" t="s">
        <v>937</v>
      </c>
      <c r="AA90" s="66">
        <v>1</v>
      </c>
      <c r="AB90" s="66">
        <v>3</v>
      </c>
      <c r="AC90" s="66">
        <v>7</v>
      </c>
      <c r="AD90" s="66">
        <v>2</v>
      </c>
      <c r="AE90" s="66">
        <v>6</v>
      </c>
      <c r="AF90" s="66">
        <v>17</v>
      </c>
      <c r="AG90" s="66">
        <v>8</v>
      </c>
      <c r="AH90" s="66">
        <v>10</v>
      </c>
      <c r="AI90" s="66">
        <v>5</v>
      </c>
      <c r="AJ90" s="66">
        <v>11</v>
      </c>
      <c r="AK90" s="66">
        <v>4</v>
      </c>
      <c r="AL90" s="66">
        <v>15</v>
      </c>
      <c r="AM90" s="66">
        <v>12</v>
      </c>
    </row>
    <row r="91" spans="1:39">
      <c r="A91" s="65">
        <v>6</v>
      </c>
      <c r="B91" s="25">
        <f>B$42</f>
        <v>8</v>
      </c>
      <c r="C91" s="25">
        <f t="shared" ref="C91:S91" si="43">C$42</f>
        <v>10</v>
      </c>
      <c r="D91" s="25">
        <f t="shared" si="43"/>
        <v>11</v>
      </c>
      <c r="E91" s="25">
        <f t="shared" si="43"/>
        <v>18</v>
      </c>
      <c r="F91" s="25">
        <f t="shared" si="43"/>
        <v>12</v>
      </c>
      <c r="G91" s="25">
        <f t="shared" si="43"/>
        <v>2</v>
      </c>
      <c r="H91" s="25">
        <f t="shared" si="43"/>
        <v>4</v>
      </c>
      <c r="I91" s="25">
        <f t="shared" si="43"/>
        <v>9</v>
      </c>
      <c r="J91" s="25">
        <f t="shared" si="43"/>
        <v>1</v>
      </c>
      <c r="K91" s="25">
        <f t="shared" si="43"/>
        <v>5</v>
      </c>
      <c r="L91" s="25">
        <f t="shared" si="43"/>
        <v>17</v>
      </c>
      <c r="M91" s="25">
        <f t="shared" si="43"/>
        <v>13</v>
      </c>
      <c r="N91" s="25">
        <f t="shared" si="43"/>
        <v>14</v>
      </c>
      <c r="O91" s="25">
        <f t="shared" si="43"/>
        <v>6</v>
      </c>
      <c r="P91" s="25">
        <f t="shared" si="43"/>
        <v>16</v>
      </c>
      <c r="Q91" s="25">
        <f t="shared" si="43"/>
        <v>3</v>
      </c>
      <c r="R91" s="25">
        <f t="shared" si="43"/>
        <v>15</v>
      </c>
      <c r="S91" s="25">
        <f t="shared" si="43"/>
        <v>7</v>
      </c>
      <c r="U91" s="65">
        <f t="shared" si="42"/>
        <v>6</v>
      </c>
      <c r="V91" s="66">
        <f t="shared" ref="V91:AM91" si="44">V$42</f>
        <v>8</v>
      </c>
      <c r="W91" s="66">
        <f t="shared" si="44"/>
        <v>10</v>
      </c>
      <c r="X91" s="66">
        <f t="shared" si="44"/>
        <v>11</v>
      </c>
      <c r="Y91" s="66">
        <f t="shared" si="44"/>
        <v>17</v>
      </c>
      <c r="Z91" s="66" t="str">
        <f t="shared" si="44"/>
        <v xml:space="preserve">- </v>
      </c>
      <c r="AA91" s="66">
        <f t="shared" si="44"/>
        <v>2</v>
      </c>
      <c r="AB91" s="66">
        <f t="shared" si="44"/>
        <v>4</v>
      </c>
      <c r="AC91" s="66">
        <f t="shared" si="44"/>
        <v>9</v>
      </c>
      <c r="AD91" s="66">
        <f t="shared" si="44"/>
        <v>1</v>
      </c>
      <c r="AE91" s="66">
        <f t="shared" si="44"/>
        <v>5</v>
      </c>
      <c r="AF91" s="66">
        <f t="shared" si="44"/>
        <v>16</v>
      </c>
      <c r="AG91" s="66">
        <f t="shared" si="44"/>
        <v>12</v>
      </c>
      <c r="AH91" s="66">
        <f t="shared" si="44"/>
        <v>13</v>
      </c>
      <c r="AI91" s="66">
        <f t="shared" si="44"/>
        <v>6</v>
      </c>
      <c r="AJ91" s="66">
        <f t="shared" si="44"/>
        <v>15</v>
      </c>
      <c r="AK91" s="66">
        <f t="shared" si="44"/>
        <v>3</v>
      </c>
      <c r="AL91" s="66">
        <f t="shared" si="44"/>
        <v>14</v>
      </c>
      <c r="AM91" s="66">
        <f t="shared" si="44"/>
        <v>7</v>
      </c>
    </row>
    <row r="92" spans="1:39" ht="3" customHeight="1">
      <c r="A92" s="65"/>
      <c r="U92" s="65"/>
    </row>
    <row r="93" spans="1:39">
      <c r="A93" s="1" t="s">
        <v>938</v>
      </c>
      <c r="B93" s="92">
        <f t="shared" ref="B93:S93" si="45">SUM(B86:B92)</f>
        <v>49</v>
      </c>
      <c r="C93" s="92">
        <f t="shared" si="45"/>
        <v>70</v>
      </c>
      <c r="D93" s="92">
        <f>SUM(D86:D92)</f>
        <v>75</v>
      </c>
      <c r="E93" s="92">
        <f t="shared" si="45"/>
        <v>95</v>
      </c>
      <c r="F93" s="92">
        <f t="shared" si="45"/>
        <v>72</v>
      </c>
      <c r="G93" s="92">
        <f t="shared" si="45"/>
        <v>10</v>
      </c>
      <c r="H93" s="92">
        <f t="shared" si="45"/>
        <v>20</v>
      </c>
      <c r="I93" s="92">
        <f t="shared" si="45"/>
        <v>54</v>
      </c>
      <c r="J93" s="92">
        <f t="shared" si="45"/>
        <v>16</v>
      </c>
      <c r="K93" s="92">
        <f t="shared" si="45"/>
        <v>25</v>
      </c>
      <c r="L93" s="92">
        <f t="shared" si="45"/>
        <v>105</v>
      </c>
      <c r="M93" s="92">
        <f t="shared" si="45"/>
        <v>34</v>
      </c>
      <c r="N93" s="92">
        <f t="shared" si="45"/>
        <v>76</v>
      </c>
      <c r="O93" s="92">
        <f t="shared" si="45"/>
        <v>39</v>
      </c>
      <c r="P93" s="92">
        <f t="shared" si="45"/>
        <v>75</v>
      </c>
      <c r="Q93" s="92">
        <f t="shared" si="45"/>
        <v>32</v>
      </c>
      <c r="R93" s="92">
        <f t="shared" si="45"/>
        <v>100</v>
      </c>
      <c r="S93" s="92">
        <f t="shared" si="45"/>
        <v>79</v>
      </c>
      <c r="U93" s="1" t="s">
        <v>938</v>
      </c>
      <c r="V93" s="92">
        <f t="shared" ref="V93:AM93" si="46">SUM(V86:V92)</f>
        <v>49</v>
      </c>
      <c r="W93" s="92">
        <f t="shared" si="46"/>
        <v>68</v>
      </c>
      <c r="X93" s="92">
        <f>SUM(X86:X92)</f>
        <v>72</v>
      </c>
      <c r="Y93" s="92">
        <f t="shared" si="46"/>
        <v>89</v>
      </c>
      <c r="Z93" s="92">
        <f t="shared" si="46"/>
        <v>0</v>
      </c>
      <c r="AA93" s="92">
        <f t="shared" si="46"/>
        <v>10</v>
      </c>
      <c r="AB93" s="92">
        <f t="shared" si="46"/>
        <v>20</v>
      </c>
      <c r="AC93" s="92">
        <f t="shared" si="46"/>
        <v>53</v>
      </c>
      <c r="AD93" s="92">
        <f t="shared" si="46"/>
        <v>16</v>
      </c>
      <c r="AE93" s="92">
        <f t="shared" si="46"/>
        <v>25</v>
      </c>
      <c r="AF93" s="92">
        <f t="shared" si="46"/>
        <v>99</v>
      </c>
      <c r="AG93" s="92">
        <f t="shared" si="46"/>
        <v>33</v>
      </c>
      <c r="AH93" s="92">
        <f t="shared" si="46"/>
        <v>72</v>
      </c>
      <c r="AI93" s="92">
        <f t="shared" si="46"/>
        <v>39</v>
      </c>
      <c r="AJ93" s="92">
        <f t="shared" si="46"/>
        <v>72</v>
      </c>
      <c r="AK93" s="92">
        <f t="shared" si="46"/>
        <v>32</v>
      </c>
      <c r="AL93" s="92">
        <f t="shared" si="46"/>
        <v>94</v>
      </c>
      <c r="AM93" s="92">
        <f t="shared" si="46"/>
        <v>75</v>
      </c>
    </row>
    <row r="94" spans="1:39" ht="13.5" thickBot="1">
      <c r="A94" s="1" t="s">
        <v>939</v>
      </c>
      <c r="B94" s="25">
        <f ca="1">B56</f>
        <v>49</v>
      </c>
      <c r="C94" s="25">
        <f t="shared" ref="C94:S94" ca="1" si="47">C56</f>
        <v>70</v>
      </c>
      <c r="D94" s="25">
        <f ca="1">D56</f>
        <v>75</v>
      </c>
      <c r="E94" s="25">
        <f t="shared" ca="1" si="47"/>
        <v>95</v>
      </c>
      <c r="F94" s="25">
        <f t="shared" ca="1" si="47"/>
        <v>72</v>
      </c>
      <c r="G94" s="25">
        <f t="shared" ca="1" si="47"/>
        <v>10</v>
      </c>
      <c r="H94" s="25">
        <f t="shared" ca="1" si="47"/>
        <v>20</v>
      </c>
      <c r="I94" s="25">
        <f t="shared" ca="1" si="47"/>
        <v>54</v>
      </c>
      <c r="J94" s="25">
        <f t="shared" ca="1" si="47"/>
        <v>16</v>
      </c>
      <c r="K94" s="25">
        <f t="shared" ca="1" si="47"/>
        <v>25</v>
      </c>
      <c r="L94" s="25">
        <f t="shared" ca="1" si="47"/>
        <v>105</v>
      </c>
      <c r="M94" s="25">
        <f t="shared" ca="1" si="47"/>
        <v>34</v>
      </c>
      <c r="N94" s="25">
        <f t="shared" ca="1" si="47"/>
        <v>76</v>
      </c>
      <c r="O94" s="25">
        <f t="shared" ca="1" si="47"/>
        <v>39</v>
      </c>
      <c r="P94" s="25">
        <f t="shared" ca="1" si="47"/>
        <v>75</v>
      </c>
      <c r="Q94" s="25">
        <f t="shared" ca="1" si="47"/>
        <v>32</v>
      </c>
      <c r="R94" s="25">
        <f t="shared" ca="1" si="47"/>
        <v>100</v>
      </c>
      <c r="S94" s="25">
        <f t="shared" ca="1" si="47"/>
        <v>79</v>
      </c>
      <c r="U94" s="1" t="s">
        <v>939</v>
      </c>
      <c r="V94" s="66">
        <f ca="1">V56</f>
        <v>49</v>
      </c>
      <c r="W94" s="66">
        <f t="shared" ref="W94:AM94" ca="1" si="48">W56</f>
        <v>68</v>
      </c>
      <c r="X94" s="66">
        <f ca="1">X56</f>
        <v>72</v>
      </c>
      <c r="Y94" s="66">
        <f t="shared" ca="1" si="48"/>
        <v>89</v>
      </c>
      <c r="Z94" s="66" t="str">
        <f t="shared" si="48"/>
        <v xml:space="preserve">- </v>
      </c>
      <c r="AA94" s="66">
        <f t="shared" ca="1" si="48"/>
        <v>10</v>
      </c>
      <c r="AB94" s="66">
        <f t="shared" ca="1" si="48"/>
        <v>20</v>
      </c>
      <c r="AC94" s="66">
        <f t="shared" ca="1" si="48"/>
        <v>53</v>
      </c>
      <c r="AD94" s="66">
        <f t="shared" ca="1" si="48"/>
        <v>16</v>
      </c>
      <c r="AE94" s="66">
        <f t="shared" ca="1" si="48"/>
        <v>25</v>
      </c>
      <c r="AF94" s="66">
        <f t="shared" ca="1" si="48"/>
        <v>99</v>
      </c>
      <c r="AG94" s="66">
        <f t="shared" ca="1" si="48"/>
        <v>33</v>
      </c>
      <c r="AH94" s="66">
        <f t="shared" ca="1" si="48"/>
        <v>72</v>
      </c>
      <c r="AI94" s="66">
        <f t="shared" ca="1" si="48"/>
        <v>39</v>
      </c>
      <c r="AJ94" s="66">
        <f t="shared" ca="1" si="48"/>
        <v>72</v>
      </c>
      <c r="AK94" s="66">
        <f t="shared" ca="1" si="48"/>
        <v>32</v>
      </c>
      <c r="AL94" s="66">
        <f t="shared" ca="1" si="48"/>
        <v>94</v>
      </c>
      <c r="AM94" s="66">
        <f t="shared" ca="1" si="48"/>
        <v>75</v>
      </c>
    </row>
    <row r="95" spans="1:39">
      <c r="A95" s="93" t="s">
        <v>5</v>
      </c>
      <c r="B95" s="25">
        <f ca="1">B93-B94</f>
        <v>0</v>
      </c>
      <c r="C95" s="25">
        <f t="shared" ref="C95:S95" ca="1" si="49">C93-C94</f>
        <v>0</v>
      </c>
      <c r="D95" s="25">
        <f ca="1">D93-D94</f>
        <v>0</v>
      </c>
      <c r="E95" s="25">
        <f t="shared" ca="1" si="49"/>
        <v>0</v>
      </c>
      <c r="F95" s="25">
        <f t="shared" ca="1" si="49"/>
        <v>0</v>
      </c>
      <c r="G95" s="25">
        <f t="shared" ca="1" si="49"/>
        <v>0</v>
      </c>
      <c r="H95" s="25">
        <f t="shared" ca="1" si="49"/>
        <v>0</v>
      </c>
      <c r="I95" s="25">
        <f t="shared" ca="1" si="49"/>
        <v>0</v>
      </c>
      <c r="J95" s="25">
        <f t="shared" ca="1" si="49"/>
        <v>0</v>
      </c>
      <c r="K95" s="25">
        <f t="shared" ca="1" si="49"/>
        <v>0</v>
      </c>
      <c r="L95" s="25">
        <f t="shared" ca="1" si="49"/>
        <v>0</v>
      </c>
      <c r="M95" s="25">
        <f t="shared" ca="1" si="49"/>
        <v>0</v>
      </c>
      <c r="N95" s="25">
        <f t="shared" ca="1" si="49"/>
        <v>0</v>
      </c>
      <c r="O95" s="25">
        <f t="shared" ca="1" si="49"/>
        <v>0</v>
      </c>
      <c r="P95" s="25">
        <f t="shared" ca="1" si="49"/>
        <v>0</v>
      </c>
      <c r="Q95" s="25">
        <f t="shared" ca="1" si="49"/>
        <v>0</v>
      </c>
      <c r="R95" s="25">
        <f t="shared" ca="1" si="49"/>
        <v>0</v>
      </c>
      <c r="S95" s="25">
        <f t="shared" ca="1" si="49"/>
        <v>0</v>
      </c>
      <c r="U95" s="1" t="s">
        <v>5</v>
      </c>
      <c r="V95" s="25">
        <f ca="1">IF(V$4="N",0,V93-V94)</f>
        <v>0</v>
      </c>
      <c r="W95" s="25">
        <f t="shared" ref="W95:AM95" ca="1" si="50">IF(W$4="N",0,W93-W94)</f>
        <v>0</v>
      </c>
      <c r="X95" s="25">
        <f ca="1">IF(X$4="N",0,X93-X94)</f>
        <v>0</v>
      </c>
      <c r="Y95" s="25">
        <f t="shared" ca="1" si="50"/>
        <v>0</v>
      </c>
      <c r="Z95" s="25">
        <f t="shared" si="50"/>
        <v>0</v>
      </c>
      <c r="AA95" s="25">
        <f t="shared" ca="1" si="50"/>
        <v>0</v>
      </c>
      <c r="AB95" s="25">
        <f t="shared" ca="1" si="50"/>
        <v>0</v>
      </c>
      <c r="AC95" s="25">
        <f t="shared" ca="1" si="50"/>
        <v>0</v>
      </c>
      <c r="AD95" s="25">
        <f t="shared" ca="1" si="50"/>
        <v>0</v>
      </c>
      <c r="AE95" s="25">
        <f t="shared" ca="1" si="50"/>
        <v>0</v>
      </c>
      <c r="AF95" s="25">
        <f t="shared" ca="1" si="50"/>
        <v>0</v>
      </c>
      <c r="AG95" s="25">
        <f t="shared" ca="1" si="50"/>
        <v>0</v>
      </c>
      <c r="AH95" s="25">
        <f t="shared" ca="1" si="50"/>
        <v>0</v>
      </c>
      <c r="AI95" s="25">
        <f t="shared" ca="1" si="50"/>
        <v>0</v>
      </c>
      <c r="AJ95" s="25">
        <f t="shared" ca="1" si="50"/>
        <v>0</v>
      </c>
      <c r="AK95" s="25">
        <f t="shared" ca="1" si="50"/>
        <v>0</v>
      </c>
      <c r="AL95" s="25">
        <f t="shared" ca="1" si="50"/>
        <v>0</v>
      </c>
      <c r="AM95" s="25">
        <f t="shared" ca="1" si="50"/>
        <v>0</v>
      </c>
    </row>
    <row r="96" spans="1:39" ht="13.5" thickBot="1">
      <c r="A96" s="94">
        <f ca="1">SUM(A95:AN95)</f>
        <v>0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</row>
    <row r="97" spans="1:39">
      <c r="A97" s="1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</row>
    <row r="98" spans="1:39">
      <c r="A98" s="26" t="s">
        <v>940</v>
      </c>
      <c r="U98" s="26" t="s">
        <v>940</v>
      </c>
    </row>
    <row r="99" spans="1:39">
      <c r="F99" s="1" t="s">
        <v>941</v>
      </c>
      <c r="Z99" s="1" t="s">
        <v>941</v>
      </c>
    </row>
    <row r="100" spans="1:39">
      <c r="A100" s="65">
        <v>1</v>
      </c>
      <c r="B100" s="95">
        <v>44850</v>
      </c>
      <c r="C100" s="96" t="s">
        <v>1276</v>
      </c>
      <c r="D100" s="96" t="s">
        <v>1276</v>
      </c>
      <c r="F100" s="1" t="s">
        <v>942</v>
      </c>
      <c r="U100" s="65">
        <v>1</v>
      </c>
      <c r="V100" s="95">
        <v>44850</v>
      </c>
      <c r="W100" s="96" t="s">
        <v>1276</v>
      </c>
      <c r="X100" s="96" t="s">
        <v>1276</v>
      </c>
      <c r="Z100" s="25" t="str">
        <f t="shared" ref="Z100:Z105" si="51">F100</f>
        <v>V4</v>
      </c>
    </row>
    <row r="101" spans="1:39">
      <c r="A101" s="65">
        <v>2</v>
      </c>
      <c r="B101" s="95">
        <v>44892</v>
      </c>
      <c r="C101" s="96" t="s">
        <v>1277</v>
      </c>
      <c r="D101" s="96" t="s">
        <v>1277</v>
      </c>
      <c r="F101" s="1" t="s">
        <v>943</v>
      </c>
      <c r="U101" s="65">
        <v>2</v>
      </c>
      <c r="V101" s="95">
        <v>44892</v>
      </c>
      <c r="W101" s="96" t="s">
        <v>1277</v>
      </c>
      <c r="X101" s="96" t="s">
        <v>1277</v>
      </c>
      <c r="Z101" s="25" t="str">
        <f t="shared" si="51"/>
        <v>V2</v>
      </c>
    </row>
    <row r="102" spans="1:39">
      <c r="A102" s="65">
        <v>3</v>
      </c>
      <c r="B102" s="95">
        <v>44913</v>
      </c>
      <c r="C102" s="96" t="s">
        <v>1278</v>
      </c>
      <c r="D102" s="96" t="s">
        <v>1278</v>
      </c>
      <c r="F102" s="1" t="s">
        <v>944</v>
      </c>
      <c r="U102" s="65">
        <v>3</v>
      </c>
      <c r="V102" s="95">
        <v>44913</v>
      </c>
      <c r="W102" s="96" t="s">
        <v>1278</v>
      </c>
      <c r="X102" s="96" t="s">
        <v>1278</v>
      </c>
      <c r="Z102" s="25" t="str">
        <f t="shared" si="51"/>
        <v>V3</v>
      </c>
    </row>
    <row r="103" spans="1:39">
      <c r="A103" s="65">
        <v>4</v>
      </c>
      <c r="B103" s="95">
        <v>44941</v>
      </c>
      <c r="C103" s="96" t="s">
        <v>1279</v>
      </c>
      <c r="D103" s="96" t="s">
        <v>1279</v>
      </c>
      <c r="F103" s="1" t="s">
        <v>943</v>
      </c>
      <c r="U103" s="65">
        <v>4</v>
      </c>
      <c r="V103" s="95">
        <v>44941</v>
      </c>
      <c r="W103" s="96" t="s">
        <v>1279</v>
      </c>
      <c r="X103" s="96" t="s">
        <v>1279</v>
      </c>
      <c r="Z103" s="25" t="str">
        <f t="shared" si="51"/>
        <v>V2</v>
      </c>
    </row>
    <row r="104" spans="1:39">
      <c r="A104" s="65">
        <v>5</v>
      </c>
      <c r="B104" s="95">
        <v>44962</v>
      </c>
      <c r="C104" s="96" t="s">
        <v>1280</v>
      </c>
      <c r="D104" s="96" t="s">
        <v>1280</v>
      </c>
      <c r="U104" s="65">
        <v>5</v>
      </c>
      <c r="V104" s="95">
        <v>44962</v>
      </c>
      <c r="W104" s="96" t="s">
        <v>1280</v>
      </c>
      <c r="X104" s="96" t="s">
        <v>1280</v>
      </c>
      <c r="Z104" s="25">
        <f t="shared" si="51"/>
        <v>0</v>
      </c>
    </row>
    <row r="105" spans="1:39">
      <c r="A105" s="65">
        <v>6</v>
      </c>
      <c r="B105" s="95">
        <v>44997</v>
      </c>
      <c r="C105" s="96" t="s">
        <v>1281</v>
      </c>
      <c r="D105" s="96" t="s">
        <v>1281</v>
      </c>
      <c r="U105" s="65">
        <v>6</v>
      </c>
      <c r="V105" s="95">
        <v>44997</v>
      </c>
      <c r="W105" s="96" t="s">
        <v>1281</v>
      </c>
      <c r="X105" s="96" t="s">
        <v>1281</v>
      </c>
      <c r="Z105" s="25">
        <f t="shared" si="51"/>
        <v>0</v>
      </c>
    </row>
    <row r="108" spans="1:39">
      <c r="A108" s="90" t="s">
        <v>945</v>
      </c>
    </row>
    <row r="109" spans="1:39" ht="26.25">
      <c r="A109" s="15" t="s">
        <v>946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81"/>
      <c r="M109" s="81"/>
      <c r="N109" s="82"/>
      <c r="O109" s="83"/>
      <c r="P109" s="83"/>
      <c r="R109" s="83"/>
      <c r="S109" s="84" t="s">
        <v>947</v>
      </c>
      <c r="U109" s="15" t="s">
        <v>946</v>
      </c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81"/>
      <c r="AG109" s="18"/>
      <c r="AH109" s="18"/>
      <c r="AI109" s="83"/>
      <c r="AJ109" s="83"/>
      <c r="AK109" s="83"/>
      <c r="AL109" s="83"/>
      <c r="AM109" s="84" t="s">
        <v>947</v>
      </c>
    </row>
    <row r="110" spans="1:39">
      <c r="A110" s="26" t="s">
        <v>948</v>
      </c>
      <c r="U110" s="26" t="s">
        <v>949</v>
      </c>
    </row>
    <row r="111" spans="1:39">
      <c r="A111" s="50" t="s">
        <v>929</v>
      </c>
      <c r="B111" s="50" t="s">
        <v>19</v>
      </c>
      <c r="C111" s="50" t="s">
        <v>77</v>
      </c>
      <c r="D111" s="50" t="s">
        <v>28</v>
      </c>
      <c r="E111" s="50" t="s">
        <v>437</v>
      </c>
      <c r="F111" s="50" t="s">
        <v>90</v>
      </c>
      <c r="G111" s="50" t="s">
        <v>36</v>
      </c>
      <c r="H111" s="50" t="s">
        <v>44</v>
      </c>
      <c r="I111" s="50" t="s">
        <v>74</v>
      </c>
      <c r="J111" s="50" t="s">
        <v>25</v>
      </c>
      <c r="K111" s="50" t="s">
        <v>82</v>
      </c>
      <c r="L111" s="50" t="s">
        <v>240</v>
      </c>
      <c r="M111" s="50" t="s">
        <v>40</v>
      </c>
      <c r="N111" s="50" t="s">
        <v>107</v>
      </c>
      <c r="O111" s="50" t="s">
        <v>66</v>
      </c>
      <c r="P111" s="50" t="s">
        <v>217</v>
      </c>
      <c r="Q111" s="50" t="s">
        <v>122</v>
      </c>
      <c r="R111" s="50" t="s">
        <v>143</v>
      </c>
      <c r="S111" s="50" t="s">
        <v>33</v>
      </c>
      <c r="U111" s="50" t="s">
        <v>929</v>
      </c>
      <c r="V111" s="50" t="s">
        <v>19</v>
      </c>
      <c r="W111" s="50" t="s">
        <v>77</v>
      </c>
      <c r="X111" s="50" t="s">
        <v>28</v>
      </c>
      <c r="Y111" s="50" t="s">
        <v>437</v>
      </c>
      <c r="Z111" s="50" t="s">
        <v>90</v>
      </c>
      <c r="AA111" s="50" t="s">
        <v>36</v>
      </c>
      <c r="AB111" s="50" t="s">
        <v>44</v>
      </c>
      <c r="AC111" s="50" t="s">
        <v>74</v>
      </c>
      <c r="AD111" s="50" t="s">
        <v>25</v>
      </c>
      <c r="AE111" s="50" t="s">
        <v>82</v>
      </c>
      <c r="AF111" s="50" t="s">
        <v>240</v>
      </c>
      <c r="AG111" s="50" t="s">
        <v>40</v>
      </c>
      <c r="AH111" s="50" t="s">
        <v>107</v>
      </c>
      <c r="AI111" s="50" t="s">
        <v>66</v>
      </c>
      <c r="AJ111" s="50" t="s">
        <v>217</v>
      </c>
      <c r="AK111" s="50" t="s">
        <v>122</v>
      </c>
      <c r="AL111" s="50" t="s">
        <v>143</v>
      </c>
      <c r="AM111" s="50" t="s">
        <v>33</v>
      </c>
    </row>
    <row r="112" spans="1:39">
      <c r="A112" s="50" t="s">
        <v>21</v>
      </c>
      <c r="B112" s="34">
        <v>26</v>
      </c>
      <c r="C112" s="32">
        <v>83</v>
      </c>
      <c r="D112" s="32">
        <v>175</v>
      </c>
      <c r="E112" s="32">
        <v>299</v>
      </c>
      <c r="F112" s="32">
        <v>14</v>
      </c>
      <c r="G112" s="32">
        <v>5</v>
      </c>
      <c r="H112" s="32">
        <v>8</v>
      </c>
      <c r="I112" s="32">
        <v>45</v>
      </c>
      <c r="J112" s="32">
        <v>2</v>
      </c>
      <c r="K112" s="32">
        <v>6</v>
      </c>
      <c r="L112" s="32">
        <v>299</v>
      </c>
      <c r="M112" s="32">
        <v>77</v>
      </c>
      <c r="N112" s="32">
        <v>143</v>
      </c>
      <c r="O112" s="32">
        <v>1</v>
      </c>
      <c r="P112" s="32">
        <v>10</v>
      </c>
      <c r="Q112" s="32">
        <v>54</v>
      </c>
      <c r="R112" s="32">
        <v>299</v>
      </c>
      <c r="S112" s="32">
        <v>257</v>
      </c>
      <c r="U112" s="50" t="s">
        <v>21</v>
      </c>
      <c r="V112" s="34">
        <v>26</v>
      </c>
      <c r="W112" s="34">
        <v>83</v>
      </c>
      <c r="X112" s="34">
        <v>175</v>
      </c>
      <c r="Y112" s="34">
        <v>299</v>
      </c>
      <c r="Z112" s="34">
        <v>0</v>
      </c>
      <c r="AA112" s="34">
        <v>5</v>
      </c>
      <c r="AB112" s="34">
        <v>8</v>
      </c>
      <c r="AC112" s="34">
        <v>45</v>
      </c>
      <c r="AD112" s="34">
        <v>2</v>
      </c>
      <c r="AE112" s="34">
        <v>6</v>
      </c>
      <c r="AF112" s="34">
        <v>299</v>
      </c>
      <c r="AG112" s="34">
        <v>77</v>
      </c>
      <c r="AH112" s="34">
        <v>143</v>
      </c>
      <c r="AI112" s="34">
        <v>1</v>
      </c>
      <c r="AJ112" s="34">
        <v>10</v>
      </c>
      <c r="AK112" s="34">
        <v>54</v>
      </c>
      <c r="AL112" s="34">
        <v>299</v>
      </c>
      <c r="AM112" s="34">
        <v>257</v>
      </c>
    </row>
    <row r="113" spans="1:39">
      <c r="A113" s="50" t="s">
        <v>51</v>
      </c>
      <c r="B113" s="34">
        <v>241</v>
      </c>
      <c r="C113" s="32">
        <v>299</v>
      </c>
      <c r="D113" s="32">
        <v>299</v>
      </c>
      <c r="E113" s="32">
        <v>299</v>
      </c>
      <c r="F113" s="32">
        <v>187</v>
      </c>
      <c r="G113" s="32">
        <v>32</v>
      </c>
      <c r="H113" s="32">
        <v>18</v>
      </c>
      <c r="I113" s="32">
        <v>58</v>
      </c>
      <c r="J113" s="32">
        <v>3</v>
      </c>
      <c r="K113" s="32">
        <v>90</v>
      </c>
      <c r="L113" s="32">
        <v>299</v>
      </c>
      <c r="M113" s="32">
        <v>178</v>
      </c>
      <c r="N113" s="32">
        <v>179</v>
      </c>
      <c r="O113" s="32">
        <v>28</v>
      </c>
      <c r="P113" s="32">
        <v>299</v>
      </c>
      <c r="Q113" s="32">
        <v>78</v>
      </c>
      <c r="R113" s="32">
        <v>299</v>
      </c>
      <c r="S113" s="32">
        <v>267</v>
      </c>
      <c r="U113" s="50" t="s">
        <v>51</v>
      </c>
      <c r="V113" s="34">
        <v>241</v>
      </c>
      <c r="W113" s="34">
        <v>299</v>
      </c>
      <c r="X113" s="34">
        <v>299</v>
      </c>
      <c r="Y113" s="34">
        <v>299</v>
      </c>
      <c r="Z113" s="34">
        <v>0</v>
      </c>
      <c r="AA113" s="34">
        <v>32</v>
      </c>
      <c r="AB113" s="34">
        <v>18</v>
      </c>
      <c r="AC113" s="34">
        <v>58</v>
      </c>
      <c r="AD113" s="34">
        <v>3</v>
      </c>
      <c r="AE113" s="34">
        <v>90</v>
      </c>
      <c r="AF113" s="34">
        <v>299</v>
      </c>
      <c r="AG113" s="34">
        <v>178</v>
      </c>
      <c r="AH113" s="34">
        <v>179</v>
      </c>
      <c r="AI113" s="34">
        <v>28</v>
      </c>
      <c r="AJ113" s="34">
        <v>299</v>
      </c>
      <c r="AK113" s="34">
        <v>78</v>
      </c>
      <c r="AL113" s="34">
        <v>299</v>
      </c>
      <c r="AM113" s="34">
        <v>267</v>
      </c>
    </row>
    <row r="114" spans="1:39">
      <c r="A114" s="50" t="s">
        <v>61</v>
      </c>
      <c r="B114" s="34">
        <v>299</v>
      </c>
      <c r="C114" s="32">
        <v>299</v>
      </c>
      <c r="D114" s="32">
        <v>299</v>
      </c>
      <c r="E114" s="32">
        <v>299</v>
      </c>
      <c r="F114" s="32">
        <v>299</v>
      </c>
      <c r="G114" s="32">
        <v>40</v>
      </c>
      <c r="H114" s="32">
        <v>30</v>
      </c>
      <c r="I114" s="32">
        <v>63</v>
      </c>
      <c r="J114" s="32">
        <v>34</v>
      </c>
      <c r="K114" s="32">
        <v>188</v>
      </c>
      <c r="L114" s="32">
        <v>299</v>
      </c>
      <c r="M114" s="32">
        <v>192</v>
      </c>
      <c r="N114" s="32">
        <v>299</v>
      </c>
      <c r="O114" s="32">
        <v>101</v>
      </c>
      <c r="P114" s="32">
        <v>299</v>
      </c>
      <c r="Q114" s="32">
        <v>110</v>
      </c>
      <c r="R114" s="32">
        <v>299</v>
      </c>
      <c r="S114" s="32">
        <v>287</v>
      </c>
      <c r="U114" s="50" t="s">
        <v>61</v>
      </c>
      <c r="V114" s="34">
        <v>299</v>
      </c>
      <c r="W114" s="34">
        <v>299</v>
      </c>
      <c r="X114" s="34">
        <v>299</v>
      </c>
      <c r="Y114" s="34">
        <v>299</v>
      </c>
      <c r="Z114" s="34">
        <v>0</v>
      </c>
      <c r="AA114" s="34">
        <v>40</v>
      </c>
      <c r="AB114" s="34">
        <v>30</v>
      </c>
      <c r="AC114" s="34">
        <v>63</v>
      </c>
      <c r="AD114" s="34">
        <v>34</v>
      </c>
      <c r="AE114" s="34">
        <v>188</v>
      </c>
      <c r="AF114" s="34">
        <v>299</v>
      </c>
      <c r="AG114" s="34">
        <v>192</v>
      </c>
      <c r="AH114" s="34">
        <v>299</v>
      </c>
      <c r="AI114" s="34">
        <v>101</v>
      </c>
      <c r="AJ114" s="34">
        <v>299</v>
      </c>
      <c r="AK114" s="34">
        <v>110</v>
      </c>
      <c r="AL114" s="34">
        <v>299</v>
      </c>
      <c r="AM114" s="34">
        <v>287</v>
      </c>
    </row>
    <row r="115" spans="1:39">
      <c r="A115" s="50" t="s">
        <v>92</v>
      </c>
      <c r="B115" s="34">
        <v>299</v>
      </c>
      <c r="C115" s="32">
        <v>299</v>
      </c>
      <c r="D115" s="32">
        <v>299</v>
      </c>
      <c r="E115" s="32">
        <v>299</v>
      </c>
      <c r="F115" s="32">
        <v>299</v>
      </c>
      <c r="G115" s="32">
        <v>52</v>
      </c>
      <c r="H115" s="32">
        <v>51</v>
      </c>
      <c r="I115" s="32">
        <v>81</v>
      </c>
      <c r="J115" s="32">
        <v>56</v>
      </c>
      <c r="K115" s="32">
        <v>189</v>
      </c>
      <c r="L115" s="32">
        <v>299</v>
      </c>
      <c r="M115" s="32">
        <v>299</v>
      </c>
      <c r="N115" s="32">
        <v>299</v>
      </c>
      <c r="O115" s="32">
        <v>103</v>
      </c>
      <c r="P115" s="32">
        <v>299</v>
      </c>
      <c r="Q115" s="32">
        <v>155</v>
      </c>
      <c r="R115" s="32">
        <v>299</v>
      </c>
      <c r="S115" s="32">
        <v>299</v>
      </c>
      <c r="U115" s="50" t="s">
        <v>92</v>
      </c>
      <c r="V115" s="34">
        <v>299</v>
      </c>
      <c r="W115" s="34">
        <v>299</v>
      </c>
      <c r="X115" s="34">
        <v>299</v>
      </c>
      <c r="Y115" s="34">
        <v>299</v>
      </c>
      <c r="Z115" s="34">
        <v>0</v>
      </c>
      <c r="AA115" s="34">
        <v>52</v>
      </c>
      <c r="AB115" s="34">
        <v>51</v>
      </c>
      <c r="AC115" s="34">
        <v>81</v>
      </c>
      <c r="AD115" s="34">
        <v>56</v>
      </c>
      <c r="AE115" s="34">
        <v>189</v>
      </c>
      <c r="AF115" s="34">
        <v>299</v>
      </c>
      <c r="AG115" s="34">
        <v>299</v>
      </c>
      <c r="AH115" s="34">
        <v>299</v>
      </c>
      <c r="AI115" s="34">
        <v>103</v>
      </c>
      <c r="AJ115" s="34">
        <v>299</v>
      </c>
      <c r="AK115" s="34">
        <v>155</v>
      </c>
      <c r="AL115" s="34">
        <v>299</v>
      </c>
      <c r="AM115" s="34">
        <v>299</v>
      </c>
    </row>
    <row r="116" spans="1:39">
      <c r="A116" s="50" t="s">
        <v>30</v>
      </c>
      <c r="B116" s="34">
        <v>47</v>
      </c>
      <c r="C116" s="32">
        <v>59</v>
      </c>
      <c r="D116" s="32">
        <v>20</v>
      </c>
      <c r="E116" s="32">
        <v>22</v>
      </c>
      <c r="F116" s="32">
        <v>116</v>
      </c>
      <c r="G116" s="32">
        <v>9</v>
      </c>
      <c r="H116" s="32">
        <v>11</v>
      </c>
      <c r="I116" s="32">
        <v>29</v>
      </c>
      <c r="J116" s="32">
        <v>35</v>
      </c>
      <c r="K116" s="32">
        <v>13</v>
      </c>
      <c r="L116" s="32">
        <v>299</v>
      </c>
      <c r="M116" s="32">
        <v>95</v>
      </c>
      <c r="N116" s="32">
        <v>21</v>
      </c>
      <c r="O116" s="32">
        <v>113</v>
      </c>
      <c r="P116" s="32">
        <v>279</v>
      </c>
      <c r="Q116" s="32">
        <v>41</v>
      </c>
      <c r="R116" s="32">
        <v>44</v>
      </c>
      <c r="S116" s="32">
        <v>4</v>
      </c>
      <c r="U116" s="50" t="s">
        <v>30</v>
      </c>
      <c r="V116" s="34">
        <v>47</v>
      </c>
      <c r="W116" s="34">
        <v>59</v>
      </c>
      <c r="X116" s="34">
        <v>20</v>
      </c>
      <c r="Y116" s="34">
        <v>22</v>
      </c>
      <c r="Z116" s="34">
        <v>0</v>
      </c>
      <c r="AA116" s="34">
        <v>9</v>
      </c>
      <c r="AB116" s="34">
        <v>11</v>
      </c>
      <c r="AC116" s="34">
        <v>29</v>
      </c>
      <c r="AD116" s="34">
        <v>35</v>
      </c>
      <c r="AE116" s="34">
        <v>13</v>
      </c>
      <c r="AF116" s="34">
        <v>299</v>
      </c>
      <c r="AG116" s="34">
        <v>95</v>
      </c>
      <c r="AH116" s="34">
        <v>21</v>
      </c>
      <c r="AI116" s="34">
        <v>113</v>
      </c>
      <c r="AJ116" s="34">
        <v>279</v>
      </c>
      <c r="AK116" s="34">
        <v>41</v>
      </c>
      <c r="AL116" s="34">
        <v>44</v>
      </c>
      <c r="AM116" s="34">
        <v>4</v>
      </c>
    </row>
    <row r="117" spans="1:39">
      <c r="A117" s="50" t="s">
        <v>55</v>
      </c>
      <c r="B117" s="34">
        <v>181</v>
      </c>
      <c r="C117" s="32">
        <v>92</v>
      </c>
      <c r="D117" s="32">
        <v>299</v>
      </c>
      <c r="E117" s="32">
        <v>299</v>
      </c>
      <c r="F117" s="32">
        <v>296</v>
      </c>
      <c r="G117" s="32">
        <v>17</v>
      </c>
      <c r="H117" s="32">
        <v>102</v>
      </c>
      <c r="I117" s="32">
        <v>31</v>
      </c>
      <c r="J117" s="32">
        <v>68</v>
      </c>
      <c r="K117" s="32">
        <v>24</v>
      </c>
      <c r="L117" s="32">
        <v>299</v>
      </c>
      <c r="M117" s="32">
        <v>152</v>
      </c>
      <c r="N117" s="32">
        <v>73</v>
      </c>
      <c r="O117" s="32">
        <v>119</v>
      </c>
      <c r="P117" s="32">
        <v>290</v>
      </c>
      <c r="Q117" s="32">
        <v>49</v>
      </c>
      <c r="R117" s="32">
        <v>225</v>
      </c>
      <c r="S117" s="32">
        <v>37</v>
      </c>
      <c r="U117" s="50" t="s">
        <v>55</v>
      </c>
      <c r="V117" s="34">
        <v>181</v>
      </c>
      <c r="W117" s="34">
        <v>92</v>
      </c>
      <c r="X117" s="34">
        <v>299</v>
      </c>
      <c r="Y117" s="34">
        <v>299</v>
      </c>
      <c r="Z117" s="34">
        <v>0</v>
      </c>
      <c r="AA117" s="34">
        <v>17</v>
      </c>
      <c r="AB117" s="34">
        <v>102</v>
      </c>
      <c r="AC117" s="34">
        <v>31</v>
      </c>
      <c r="AD117" s="34">
        <v>68</v>
      </c>
      <c r="AE117" s="34">
        <v>24</v>
      </c>
      <c r="AF117" s="34">
        <v>299</v>
      </c>
      <c r="AG117" s="34">
        <v>152</v>
      </c>
      <c r="AH117" s="34">
        <v>73</v>
      </c>
      <c r="AI117" s="34">
        <v>119</v>
      </c>
      <c r="AJ117" s="34">
        <v>290</v>
      </c>
      <c r="AK117" s="34">
        <v>49</v>
      </c>
      <c r="AL117" s="34">
        <v>225</v>
      </c>
      <c r="AM117" s="34">
        <v>37</v>
      </c>
    </row>
    <row r="118" spans="1:39">
      <c r="A118" s="50" t="s">
        <v>71</v>
      </c>
      <c r="B118" s="34">
        <v>182</v>
      </c>
      <c r="C118" s="32">
        <v>299</v>
      </c>
      <c r="D118" s="32">
        <v>299</v>
      </c>
      <c r="E118" s="32">
        <v>299</v>
      </c>
      <c r="F118" s="32">
        <v>299</v>
      </c>
      <c r="G118" s="32">
        <v>23</v>
      </c>
      <c r="H118" s="32">
        <v>199</v>
      </c>
      <c r="I118" s="32">
        <v>36</v>
      </c>
      <c r="J118" s="32">
        <v>70</v>
      </c>
      <c r="K118" s="32">
        <v>131</v>
      </c>
      <c r="L118" s="32">
        <v>299</v>
      </c>
      <c r="M118" s="32">
        <v>153</v>
      </c>
      <c r="N118" s="32">
        <v>140</v>
      </c>
      <c r="O118" s="32">
        <v>126</v>
      </c>
      <c r="P118" s="32">
        <v>299</v>
      </c>
      <c r="Q118" s="32">
        <v>74</v>
      </c>
      <c r="R118" s="32">
        <v>299</v>
      </c>
      <c r="S118" s="32">
        <v>244</v>
      </c>
      <c r="U118" s="50" t="s">
        <v>71</v>
      </c>
      <c r="V118" s="34">
        <v>182</v>
      </c>
      <c r="W118" s="34">
        <v>299</v>
      </c>
      <c r="X118" s="34">
        <v>299</v>
      </c>
      <c r="Y118" s="34">
        <v>299</v>
      </c>
      <c r="Z118" s="34">
        <v>0</v>
      </c>
      <c r="AA118" s="34">
        <v>23</v>
      </c>
      <c r="AB118" s="34">
        <v>199</v>
      </c>
      <c r="AC118" s="34">
        <v>36</v>
      </c>
      <c r="AD118" s="34">
        <v>70</v>
      </c>
      <c r="AE118" s="34">
        <v>131</v>
      </c>
      <c r="AF118" s="34">
        <v>299</v>
      </c>
      <c r="AG118" s="34">
        <v>153</v>
      </c>
      <c r="AH118" s="34">
        <v>140</v>
      </c>
      <c r="AI118" s="34">
        <v>126</v>
      </c>
      <c r="AJ118" s="34">
        <v>299</v>
      </c>
      <c r="AK118" s="34">
        <v>74</v>
      </c>
      <c r="AL118" s="34">
        <v>299</v>
      </c>
      <c r="AM118" s="34">
        <v>244</v>
      </c>
    </row>
    <row r="119" spans="1:39">
      <c r="A119" s="50" t="s">
        <v>69</v>
      </c>
      <c r="B119" s="34">
        <v>25</v>
      </c>
      <c r="C119" s="32">
        <v>107</v>
      </c>
      <c r="D119" s="32">
        <v>202</v>
      </c>
      <c r="E119" s="32">
        <v>299</v>
      </c>
      <c r="F119" s="32">
        <v>57</v>
      </c>
      <c r="G119" s="32">
        <v>89</v>
      </c>
      <c r="H119" s="32">
        <v>104</v>
      </c>
      <c r="I119" s="32">
        <v>172</v>
      </c>
      <c r="J119" s="32">
        <v>42</v>
      </c>
      <c r="K119" s="32">
        <v>7</v>
      </c>
      <c r="L119" s="32">
        <v>299</v>
      </c>
      <c r="M119" s="32">
        <v>12</v>
      </c>
      <c r="N119" s="32">
        <v>39</v>
      </c>
      <c r="O119" s="32">
        <v>27</v>
      </c>
      <c r="P119" s="32">
        <v>15</v>
      </c>
      <c r="Q119" s="32">
        <v>38</v>
      </c>
      <c r="R119" s="32">
        <v>98</v>
      </c>
      <c r="S119" s="32">
        <v>117</v>
      </c>
      <c r="U119" s="50" t="s">
        <v>69</v>
      </c>
      <c r="V119" s="34">
        <v>25</v>
      </c>
      <c r="W119" s="34">
        <v>107</v>
      </c>
      <c r="X119" s="34">
        <v>202</v>
      </c>
      <c r="Y119" s="34">
        <v>299</v>
      </c>
      <c r="Z119" s="34">
        <v>0</v>
      </c>
      <c r="AA119" s="34">
        <v>89</v>
      </c>
      <c r="AB119" s="34">
        <v>104</v>
      </c>
      <c r="AC119" s="34">
        <v>172</v>
      </c>
      <c r="AD119" s="34">
        <v>42</v>
      </c>
      <c r="AE119" s="34">
        <v>7</v>
      </c>
      <c r="AF119" s="34">
        <v>299</v>
      </c>
      <c r="AG119" s="34">
        <v>12</v>
      </c>
      <c r="AH119" s="34">
        <v>39</v>
      </c>
      <c r="AI119" s="34">
        <v>27</v>
      </c>
      <c r="AJ119" s="34">
        <v>15</v>
      </c>
      <c r="AK119" s="34">
        <v>38</v>
      </c>
      <c r="AL119" s="34">
        <v>98</v>
      </c>
      <c r="AM119" s="34">
        <v>117</v>
      </c>
    </row>
    <row r="120" spans="1:39">
      <c r="A120" s="50" t="s">
        <v>94</v>
      </c>
      <c r="B120" s="34">
        <v>146</v>
      </c>
      <c r="C120" s="32">
        <v>174</v>
      </c>
      <c r="D120" s="32">
        <v>238</v>
      </c>
      <c r="E120" s="32">
        <v>299</v>
      </c>
      <c r="F120" s="32">
        <v>284</v>
      </c>
      <c r="G120" s="32">
        <v>97</v>
      </c>
      <c r="H120" s="32">
        <v>132</v>
      </c>
      <c r="I120" s="32">
        <v>299</v>
      </c>
      <c r="J120" s="32">
        <v>43</v>
      </c>
      <c r="K120" s="32">
        <v>48</v>
      </c>
      <c r="L120" s="32">
        <v>299</v>
      </c>
      <c r="M120" s="32">
        <v>19</v>
      </c>
      <c r="N120" s="32">
        <v>109</v>
      </c>
      <c r="O120" s="32">
        <v>69</v>
      </c>
      <c r="P120" s="32">
        <v>106</v>
      </c>
      <c r="Q120" s="32">
        <v>87</v>
      </c>
      <c r="R120" s="32">
        <v>299</v>
      </c>
      <c r="S120" s="32">
        <v>130</v>
      </c>
      <c r="U120" s="50" t="s">
        <v>94</v>
      </c>
      <c r="V120" s="34">
        <v>146</v>
      </c>
      <c r="W120" s="34">
        <v>174</v>
      </c>
      <c r="X120" s="34">
        <v>238</v>
      </c>
      <c r="Y120" s="34">
        <v>299</v>
      </c>
      <c r="Z120" s="34">
        <v>0</v>
      </c>
      <c r="AA120" s="34">
        <v>97</v>
      </c>
      <c r="AB120" s="34">
        <v>132</v>
      </c>
      <c r="AC120" s="34">
        <v>299</v>
      </c>
      <c r="AD120" s="34">
        <v>43</v>
      </c>
      <c r="AE120" s="34">
        <v>48</v>
      </c>
      <c r="AF120" s="34">
        <v>299</v>
      </c>
      <c r="AG120" s="34">
        <v>19</v>
      </c>
      <c r="AH120" s="34">
        <v>109</v>
      </c>
      <c r="AI120" s="34">
        <v>69</v>
      </c>
      <c r="AJ120" s="34">
        <v>106</v>
      </c>
      <c r="AK120" s="34">
        <v>87</v>
      </c>
      <c r="AL120" s="34">
        <v>299</v>
      </c>
      <c r="AM120" s="34">
        <v>130</v>
      </c>
    </row>
    <row r="121" spans="1:39">
      <c r="A121" s="50" t="s">
        <v>100</v>
      </c>
      <c r="B121" s="34">
        <v>166</v>
      </c>
      <c r="C121" s="32">
        <v>299</v>
      </c>
      <c r="D121" s="32">
        <v>299</v>
      </c>
      <c r="E121" s="32">
        <v>299</v>
      </c>
      <c r="F121" s="32">
        <v>293</v>
      </c>
      <c r="G121" s="32">
        <v>134</v>
      </c>
      <c r="H121" s="32">
        <v>161</v>
      </c>
      <c r="I121" s="32">
        <v>299</v>
      </c>
      <c r="J121" s="32">
        <v>46</v>
      </c>
      <c r="K121" s="32">
        <v>79</v>
      </c>
      <c r="L121" s="32">
        <v>299</v>
      </c>
      <c r="M121" s="32">
        <v>129</v>
      </c>
      <c r="N121" s="32">
        <v>297</v>
      </c>
      <c r="O121" s="32">
        <v>94</v>
      </c>
      <c r="P121" s="32">
        <v>216</v>
      </c>
      <c r="Q121" s="32">
        <v>127</v>
      </c>
      <c r="R121" s="32">
        <v>299</v>
      </c>
      <c r="S121" s="32">
        <v>256</v>
      </c>
      <c r="U121" s="50" t="s">
        <v>100</v>
      </c>
      <c r="V121" s="34">
        <v>166</v>
      </c>
      <c r="W121" s="34">
        <v>299</v>
      </c>
      <c r="X121" s="34">
        <v>299</v>
      </c>
      <c r="Y121" s="34">
        <v>299</v>
      </c>
      <c r="Z121" s="34">
        <v>0</v>
      </c>
      <c r="AA121" s="34">
        <v>134</v>
      </c>
      <c r="AB121" s="34">
        <v>161</v>
      </c>
      <c r="AC121" s="34">
        <v>299</v>
      </c>
      <c r="AD121" s="34">
        <v>46</v>
      </c>
      <c r="AE121" s="34">
        <v>79</v>
      </c>
      <c r="AF121" s="34">
        <v>299</v>
      </c>
      <c r="AG121" s="34">
        <v>129</v>
      </c>
      <c r="AH121" s="34">
        <v>297</v>
      </c>
      <c r="AI121" s="34">
        <v>94</v>
      </c>
      <c r="AJ121" s="34">
        <v>216</v>
      </c>
      <c r="AK121" s="34">
        <v>127</v>
      </c>
      <c r="AL121" s="34">
        <v>299</v>
      </c>
      <c r="AM121" s="34">
        <v>256</v>
      </c>
    </row>
    <row r="122" spans="1:39">
      <c r="A122" s="50" t="s">
        <v>104</v>
      </c>
      <c r="B122" s="34">
        <v>145</v>
      </c>
      <c r="C122" s="32">
        <v>246</v>
      </c>
      <c r="D122" s="32">
        <v>299</v>
      </c>
      <c r="E122" s="32">
        <v>299</v>
      </c>
      <c r="F122" s="32">
        <v>260</v>
      </c>
      <c r="G122" s="32">
        <v>64</v>
      </c>
      <c r="H122" s="32">
        <v>151</v>
      </c>
      <c r="I122" s="32">
        <v>299</v>
      </c>
      <c r="J122" s="32">
        <v>84</v>
      </c>
      <c r="K122" s="32">
        <v>157</v>
      </c>
      <c r="L122" s="32">
        <v>210</v>
      </c>
      <c r="M122" s="32">
        <v>80</v>
      </c>
      <c r="N122" s="32">
        <v>299</v>
      </c>
      <c r="O122" s="32">
        <v>53</v>
      </c>
      <c r="P122" s="32">
        <v>115</v>
      </c>
      <c r="Q122" s="32">
        <v>75</v>
      </c>
      <c r="R122" s="32">
        <v>299</v>
      </c>
      <c r="S122" s="32">
        <v>197</v>
      </c>
      <c r="U122" s="50" t="s">
        <v>104</v>
      </c>
      <c r="V122" s="34">
        <v>145</v>
      </c>
      <c r="W122" s="34">
        <v>246</v>
      </c>
      <c r="X122" s="34">
        <v>299</v>
      </c>
      <c r="Y122" s="34">
        <v>299</v>
      </c>
      <c r="Z122" s="34">
        <v>0</v>
      </c>
      <c r="AA122" s="34">
        <v>64</v>
      </c>
      <c r="AB122" s="34">
        <v>151</v>
      </c>
      <c r="AC122" s="34">
        <v>299</v>
      </c>
      <c r="AD122" s="34">
        <v>84</v>
      </c>
      <c r="AE122" s="34">
        <v>157</v>
      </c>
      <c r="AF122" s="34">
        <v>210</v>
      </c>
      <c r="AG122" s="34">
        <v>80</v>
      </c>
      <c r="AH122" s="34">
        <v>299</v>
      </c>
      <c r="AI122" s="34">
        <v>53</v>
      </c>
      <c r="AJ122" s="34">
        <v>115</v>
      </c>
      <c r="AK122" s="34">
        <v>75</v>
      </c>
      <c r="AL122" s="34">
        <v>299</v>
      </c>
      <c r="AM122" s="34">
        <v>197</v>
      </c>
    </row>
    <row r="123" spans="1:39">
      <c r="A123" s="50" t="s">
        <v>176</v>
      </c>
      <c r="B123" s="34">
        <v>156</v>
      </c>
      <c r="C123" s="32">
        <v>299</v>
      </c>
      <c r="D123" s="32">
        <v>299</v>
      </c>
      <c r="E123" s="32">
        <v>299</v>
      </c>
      <c r="F123" s="32">
        <v>280</v>
      </c>
      <c r="G123" s="32">
        <v>85</v>
      </c>
      <c r="H123" s="32">
        <v>194</v>
      </c>
      <c r="I123" s="32">
        <v>299</v>
      </c>
      <c r="J123" s="32">
        <v>162</v>
      </c>
      <c r="K123" s="32">
        <v>263</v>
      </c>
      <c r="L123" s="32">
        <v>299</v>
      </c>
      <c r="M123" s="32">
        <v>191</v>
      </c>
      <c r="N123" s="32">
        <v>299</v>
      </c>
      <c r="O123" s="32">
        <v>206</v>
      </c>
      <c r="P123" s="32">
        <v>200</v>
      </c>
      <c r="Q123" s="32">
        <v>299</v>
      </c>
      <c r="R123" s="32">
        <v>299</v>
      </c>
      <c r="S123" s="32">
        <v>251</v>
      </c>
      <c r="U123" s="50" t="s">
        <v>176</v>
      </c>
      <c r="V123" s="34">
        <v>156</v>
      </c>
      <c r="W123" s="34">
        <v>299</v>
      </c>
      <c r="X123" s="34">
        <v>299</v>
      </c>
      <c r="Y123" s="34">
        <v>299</v>
      </c>
      <c r="Z123" s="34">
        <v>0</v>
      </c>
      <c r="AA123" s="34">
        <v>85</v>
      </c>
      <c r="AB123" s="34">
        <v>194</v>
      </c>
      <c r="AC123" s="34">
        <v>299</v>
      </c>
      <c r="AD123" s="34">
        <v>162</v>
      </c>
      <c r="AE123" s="34">
        <v>263</v>
      </c>
      <c r="AF123" s="34">
        <v>299</v>
      </c>
      <c r="AG123" s="34">
        <v>191</v>
      </c>
      <c r="AH123" s="34">
        <v>299</v>
      </c>
      <c r="AI123" s="34">
        <v>206</v>
      </c>
      <c r="AJ123" s="34">
        <v>200</v>
      </c>
      <c r="AK123" s="34">
        <v>299</v>
      </c>
      <c r="AL123" s="34">
        <v>299</v>
      </c>
      <c r="AM123" s="34">
        <v>251</v>
      </c>
    </row>
    <row r="124" spans="1:39">
      <c r="A124" s="50" t="s">
        <v>59</v>
      </c>
      <c r="B124" s="34">
        <v>299</v>
      </c>
      <c r="C124" s="32">
        <v>265</v>
      </c>
      <c r="D124" s="32">
        <v>55</v>
      </c>
      <c r="E124" s="32">
        <v>299</v>
      </c>
      <c r="F124" s="32">
        <v>299</v>
      </c>
      <c r="G124" s="32">
        <v>33</v>
      </c>
      <c r="H124" s="32">
        <v>50</v>
      </c>
      <c r="I124" s="32">
        <v>136</v>
      </c>
      <c r="J124" s="32">
        <v>16</v>
      </c>
      <c r="K124" s="32">
        <v>222</v>
      </c>
      <c r="L124" s="32">
        <v>299</v>
      </c>
      <c r="M124" s="32">
        <v>299</v>
      </c>
      <c r="N124" s="32">
        <v>88</v>
      </c>
      <c r="O124" s="32">
        <v>120</v>
      </c>
      <c r="P124" s="32">
        <v>165</v>
      </c>
      <c r="Q124" s="32">
        <v>135</v>
      </c>
      <c r="R124" s="32">
        <v>299</v>
      </c>
      <c r="S124" s="32">
        <v>211</v>
      </c>
      <c r="U124" s="50" t="s">
        <v>59</v>
      </c>
      <c r="V124" s="34">
        <v>299</v>
      </c>
      <c r="W124" s="34">
        <v>265</v>
      </c>
      <c r="X124" s="34">
        <v>55</v>
      </c>
      <c r="Y124" s="34">
        <v>299</v>
      </c>
      <c r="Z124" s="34">
        <v>0</v>
      </c>
      <c r="AA124" s="34">
        <v>33</v>
      </c>
      <c r="AB124" s="34">
        <v>50</v>
      </c>
      <c r="AC124" s="34">
        <v>136</v>
      </c>
      <c r="AD124" s="34">
        <v>16</v>
      </c>
      <c r="AE124" s="34">
        <v>222</v>
      </c>
      <c r="AF124" s="34">
        <v>299</v>
      </c>
      <c r="AG124" s="34">
        <v>299</v>
      </c>
      <c r="AH124" s="34">
        <v>88</v>
      </c>
      <c r="AI124" s="34">
        <v>120</v>
      </c>
      <c r="AJ124" s="34">
        <v>165</v>
      </c>
      <c r="AK124" s="34">
        <v>135</v>
      </c>
      <c r="AL124" s="34">
        <v>299</v>
      </c>
      <c r="AM124" s="34">
        <v>211</v>
      </c>
    </row>
    <row r="125" spans="1:39">
      <c r="A125" s="50" t="s">
        <v>134</v>
      </c>
      <c r="B125" s="34">
        <v>299</v>
      </c>
      <c r="C125" s="32">
        <v>299</v>
      </c>
      <c r="D125" s="32">
        <v>299</v>
      </c>
      <c r="E125" s="32">
        <v>299</v>
      </c>
      <c r="F125" s="32">
        <v>299</v>
      </c>
      <c r="G125" s="32">
        <v>99</v>
      </c>
      <c r="H125" s="32">
        <v>111</v>
      </c>
      <c r="I125" s="32">
        <v>207</v>
      </c>
      <c r="J125" s="32">
        <v>71</v>
      </c>
      <c r="K125" s="32">
        <v>262</v>
      </c>
      <c r="L125" s="32">
        <v>299</v>
      </c>
      <c r="M125" s="32">
        <v>299</v>
      </c>
      <c r="N125" s="32">
        <v>196</v>
      </c>
      <c r="O125" s="32">
        <v>128</v>
      </c>
      <c r="P125" s="32">
        <v>299</v>
      </c>
      <c r="Q125" s="32">
        <v>170</v>
      </c>
      <c r="R125" s="32">
        <v>299</v>
      </c>
      <c r="S125" s="32">
        <v>243</v>
      </c>
      <c r="U125" s="50" t="s">
        <v>134</v>
      </c>
      <c r="V125" s="34">
        <v>299</v>
      </c>
      <c r="W125" s="34">
        <v>299</v>
      </c>
      <c r="X125" s="34">
        <v>299</v>
      </c>
      <c r="Y125" s="34">
        <v>299</v>
      </c>
      <c r="Z125" s="34">
        <v>0</v>
      </c>
      <c r="AA125" s="34">
        <v>99</v>
      </c>
      <c r="AB125" s="34">
        <v>111</v>
      </c>
      <c r="AC125" s="34">
        <v>207</v>
      </c>
      <c r="AD125" s="34">
        <v>71</v>
      </c>
      <c r="AE125" s="34">
        <v>262</v>
      </c>
      <c r="AF125" s="34">
        <v>299</v>
      </c>
      <c r="AG125" s="34">
        <v>299</v>
      </c>
      <c r="AH125" s="34">
        <v>196</v>
      </c>
      <c r="AI125" s="34">
        <v>128</v>
      </c>
      <c r="AJ125" s="34">
        <v>299</v>
      </c>
      <c r="AK125" s="34">
        <v>170</v>
      </c>
      <c r="AL125" s="34">
        <v>299</v>
      </c>
      <c r="AM125" s="34">
        <v>243</v>
      </c>
    </row>
    <row r="126" spans="1:39">
      <c r="A126" s="50" t="s">
        <v>159</v>
      </c>
      <c r="B126" s="34">
        <v>144</v>
      </c>
      <c r="C126" s="32">
        <v>96</v>
      </c>
      <c r="D126" s="32">
        <v>299</v>
      </c>
      <c r="E126" s="32">
        <v>160</v>
      </c>
      <c r="F126" s="32">
        <v>299</v>
      </c>
      <c r="G126" s="32">
        <v>147</v>
      </c>
      <c r="H126" s="32">
        <v>66</v>
      </c>
      <c r="I126" s="32">
        <v>100</v>
      </c>
      <c r="J126" s="32">
        <v>209</v>
      </c>
      <c r="K126" s="32">
        <v>108</v>
      </c>
      <c r="L126" s="32">
        <v>299</v>
      </c>
      <c r="M126" s="32">
        <v>281</v>
      </c>
      <c r="N126" s="32">
        <v>105</v>
      </c>
      <c r="O126" s="32">
        <v>218</v>
      </c>
      <c r="P126" s="32">
        <v>271</v>
      </c>
      <c r="Q126" s="32">
        <v>91</v>
      </c>
      <c r="R126" s="32">
        <v>299</v>
      </c>
      <c r="S126" s="32">
        <v>294</v>
      </c>
      <c r="U126" s="50" t="s">
        <v>159</v>
      </c>
      <c r="V126" s="34">
        <v>144</v>
      </c>
      <c r="W126" s="34">
        <v>96</v>
      </c>
      <c r="X126" s="34">
        <v>299</v>
      </c>
      <c r="Y126" s="34">
        <v>160</v>
      </c>
      <c r="Z126" s="34">
        <v>0</v>
      </c>
      <c r="AA126" s="34">
        <v>147</v>
      </c>
      <c r="AB126" s="34">
        <v>66</v>
      </c>
      <c r="AC126" s="34">
        <v>100</v>
      </c>
      <c r="AD126" s="34">
        <v>209</v>
      </c>
      <c r="AE126" s="34">
        <v>108</v>
      </c>
      <c r="AF126" s="34">
        <v>299</v>
      </c>
      <c r="AG126" s="34">
        <v>281</v>
      </c>
      <c r="AH126" s="34">
        <v>105</v>
      </c>
      <c r="AI126" s="34">
        <v>218</v>
      </c>
      <c r="AJ126" s="34">
        <v>271</v>
      </c>
      <c r="AK126" s="34">
        <v>91</v>
      </c>
      <c r="AL126" s="34">
        <v>299</v>
      </c>
      <c r="AM126" s="34">
        <v>294</v>
      </c>
    </row>
    <row r="127" spans="1:39">
      <c r="A127" s="50" t="s">
        <v>231</v>
      </c>
      <c r="B127" s="34">
        <v>299</v>
      </c>
      <c r="C127" s="32">
        <v>299</v>
      </c>
      <c r="D127" s="32">
        <v>299</v>
      </c>
      <c r="E127" s="32">
        <v>299</v>
      </c>
      <c r="F127" s="32">
        <v>299</v>
      </c>
      <c r="G127" s="32">
        <v>229</v>
      </c>
      <c r="H127" s="32">
        <v>252</v>
      </c>
      <c r="I127" s="32">
        <v>214</v>
      </c>
      <c r="J127" s="32">
        <v>299</v>
      </c>
      <c r="K127" s="32">
        <v>253</v>
      </c>
      <c r="L127" s="32">
        <v>299</v>
      </c>
      <c r="M127" s="32">
        <v>299</v>
      </c>
      <c r="N127" s="32">
        <v>122</v>
      </c>
      <c r="O127" s="32">
        <v>232</v>
      </c>
      <c r="P127" s="32">
        <v>292</v>
      </c>
      <c r="Q127" s="32">
        <v>164</v>
      </c>
      <c r="R127" s="32">
        <v>299</v>
      </c>
      <c r="S127" s="32">
        <v>299</v>
      </c>
      <c r="U127" s="50" t="s">
        <v>231</v>
      </c>
      <c r="V127" s="34">
        <v>299</v>
      </c>
      <c r="W127" s="34">
        <v>299</v>
      </c>
      <c r="X127" s="34">
        <v>299</v>
      </c>
      <c r="Y127" s="34">
        <v>299</v>
      </c>
      <c r="Z127" s="34">
        <v>0</v>
      </c>
      <c r="AA127" s="34">
        <v>229</v>
      </c>
      <c r="AB127" s="34">
        <v>252</v>
      </c>
      <c r="AC127" s="34">
        <v>214</v>
      </c>
      <c r="AD127" s="34">
        <v>299</v>
      </c>
      <c r="AE127" s="34">
        <v>253</v>
      </c>
      <c r="AF127" s="34">
        <v>299</v>
      </c>
      <c r="AG127" s="34">
        <v>299</v>
      </c>
      <c r="AH127" s="34">
        <v>122</v>
      </c>
      <c r="AI127" s="34">
        <v>232</v>
      </c>
      <c r="AJ127" s="34">
        <v>292</v>
      </c>
      <c r="AK127" s="34">
        <v>164</v>
      </c>
      <c r="AL127" s="34">
        <v>299</v>
      </c>
      <c r="AM127" s="34">
        <v>299</v>
      </c>
    </row>
    <row r="128" spans="1:39">
      <c r="A128" s="50" t="s">
        <v>112</v>
      </c>
      <c r="B128" s="34">
        <v>86</v>
      </c>
      <c r="C128" s="32">
        <v>150</v>
      </c>
      <c r="D128" s="32">
        <v>299</v>
      </c>
      <c r="E128" s="32">
        <v>299</v>
      </c>
      <c r="F128" s="32">
        <v>169</v>
      </c>
      <c r="G128" s="32">
        <v>201</v>
      </c>
      <c r="H128" s="32">
        <v>60</v>
      </c>
      <c r="I128" s="32">
        <v>231</v>
      </c>
      <c r="J128" s="32">
        <v>282</v>
      </c>
      <c r="K128" s="32">
        <v>242</v>
      </c>
      <c r="L128" s="32">
        <v>299</v>
      </c>
      <c r="M128" s="32">
        <v>76</v>
      </c>
      <c r="N128" s="32">
        <v>193</v>
      </c>
      <c r="O128" s="32">
        <v>245</v>
      </c>
      <c r="P128" s="32">
        <v>65</v>
      </c>
      <c r="Q128" s="32">
        <v>154</v>
      </c>
      <c r="R128" s="32">
        <v>247</v>
      </c>
      <c r="S128" s="32">
        <v>133</v>
      </c>
      <c r="U128" s="50" t="s">
        <v>112</v>
      </c>
      <c r="V128" s="34">
        <v>86</v>
      </c>
      <c r="W128" s="34">
        <v>150</v>
      </c>
      <c r="X128" s="34">
        <v>299</v>
      </c>
      <c r="Y128" s="34">
        <v>299</v>
      </c>
      <c r="Z128" s="34">
        <v>0</v>
      </c>
      <c r="AA128" s="34">
        <v>201</v>
      </c>
      <c r="AB128" s="34">
        <v>60</v>
      </c>
      <c r="AC128" s="34">
        <v>231</v>
      </c>
      <c r="AD128" s="34">
        <v>282</v>
      </c>
      <c r="AE128" s="34">
        <v>242</v>
      </c>
      <c r="AF128" s="34">
        <v>299</v>
      </c>
      <c r="AG128" s="34">
        <v>76</v>
      </c>
      <c r="AH128" s="34">
        <v>193</v>
      </c>
      <c r="AI128" s="34">
        <v>245</v>
      </c>
      <c r="AJ128" s="34">
        <v>65</v>
      </c>
      <c r="AK128" s="34">
        <v>154</v>
      </c>
      <c r="AL128" s="34">
        <v>247</v>
      </c>
      <c r="AM128" s="34">
        <v>133</v>
      </c>
    </row>
    <row r="129" spans="1:39">
      <c r="A129" s="50" t="s">
        <v>251</v>
      </c>
      <c r="B129" s="34">
        <v>240</v>
      </c>
      <c r="C129" s="32">
        <v>299</v>
      </c>
      <c r="D129" s="32">
        <v>299</v>
      </c>
      <c r="E129" s="32">
        <v>299</v>
      </c>
      <c r="F129" s="32">
        <v>299</v>
      </c>
      <c r="G129" s="32">
        <v>212</v>
      </c>
      <c r="H129" s="32">
        <v>93</v>
      </c>
      <c r="I129" s="32">
        <v>299</v>
      </c>
      <c r="J129" s="32">
        <v>299</v>
      </c>
      <c r="K129" s="32">
        <v>278</v>
      </c>
      <c r="L129" s="32">
        <v>299</v>
      </c>
      <c r="M129" s="32">
        <v>167</v>
      </c>
      <c r="N129" s="32">
        <v>261</v>
      </c>
      <c r="O129" s="32">
        <v>273</v>
      </c>
      <c r="P129" s="32">
        <v>219</v>
      </c>
      <c r="Q129" s="32">
        <v>163</v>
      </c>
      <c r="R129" s="32">
        <v>299</v>
      </c>
      <c r="S129" s="32">
        <v>295</v>
      </c>
      <c r="U129" s="50" t="s">
        <v>251</v>
      </c>
      <c r="V129" s="34">
        <v>240</v>
      </c>
      <c r="W129" s="34">
        <v>299</v>
      </c>
      <c r="X129" s="34">
        <v>299</v>
      </c>
      <c r="Y129" s="34">
        <v>299</v>
      </c>
      <c r="Z129" s="34">
        <v>0</v>
      </c>
      <c r="AA129" s="34">
        <v>212</v>
      </c>
      <c r="AB129" s="34">
        <v>93</v>
      </c>
      <c r="AC129" s="34">
        <v>299</v>
      </c>
      <c r="AD129" s="34">
        <v>299</v>
      </c>
      <c r="AE129" s="34">
        <v>278</v>
      </c>
      <c r="AF129" s="34">
        <v>299</v>
      </c>
      <c r="AG129" s="34">
        <v>167</v>
      </c>
      <c r="AH129" s="34">
        <v>261</v>
      </c>
      <c r="AI129" s="34">
        <v>273</v>
      </c>
      <c r="AJ129" s="34">
        <v>219</v>
      </c>
      <c r="AK129" s="34">
        <v>163</v>
      </c>
      <c r="AL129" s="34">
        <v>299</v>
      </c>
      <c r="AM129" s="34">
        <v>295</v>
      </c>
    </row>
    <row r="130" spans="1:39">
      <c r="A130" s="50" t="s">
        <v>131</v>
      </c>
      <c r="B130" s="34">
        <v>158</v>
      </c>
      <c r="C130" s="32">
        <v>205</v>
      </c>
      <c r="D130" s="32">
        <v>299</v>
      </c>
      <c r="E130" s="32">
        <v>299</v>
      </c>
      <c r="F130" s="32">
        <v>291</v>
      </c>
      <c r="G130" s="32">
        <v>237</v>
      </c>
      <c r="H130" s="32">
        <v>299</v>
      </c>
      <c r="I130" s="32">
        <v>227</v>
      </c>
      <c r="J130" s="32">
        <v>258</v>
      </c>
      <c r="K130" s="32">
        <v>230</v>
      </c>
      <c r="L130" s="32">
        <v>299</v>
      </c>
      <c r="M130" s="32">
        <v>190</v>
      </c>
      <c r="N130" s="32">
        <v>299</v>
      </c>
      <c r="O130" s="32">
        <v>221</v>
      </c>
      <c r="P130" s="32">
        <v>177</v>
      </c>
      <c r="Q130" s="32">
        <v>228</v>
      </c>
      <c r="R130" s="32">
        <v>299</v>
      </c>
      <c r="S130" s="32">
        <v>255</v>
      </c>
      <c r="U130" s="50" t="s">
        <v>131</v>
      </c>
      <c r="V130" s="34">
        <v>158</v>
      </c>
      <c r="W130" s="34">
        <v>205</v>
      </c>
      <c r="X130" s="34">
        <v>299</v>
      </c>
      <c r="Y130" s="34">
        <v>299</v>
      </c>
      <c r="Z130" s="34">
        <v>0</v>
      </c>
      <c r="AA130" s="34">
        <v>237</v>
      </c>
      <c r="AB130" s="34">
        <v>299</v>
      </c>
      <c r="AC130" s="34">
        <v>227</v>
      </c>
      <c r="AD130" s="34">
        <v>258</v>
      </c>
      <c r="AE130" s="34">
        <v>230</v>
      </c>
      <c r="AF130" s="34">
        <v>299</v>
      </c>
      <c r="AG130" s="34">
        <v>190</v>
      </c>
      <c r="AH130" s="34">
        <v>299</v>
      </c>
      <c r="AI130" s="34">
        <v>221</v>
      </c>
      <c r="AJ130" s="34">
        <v>177</v>
      </c>
      <c r="AK130" s="34">
        <v>228</v>
      </c>
      <c r="AL130" s="34">
        <v>299</v>
      </c>
      <c r="AM130" s="34">
        <v>255</v>
      </c>
    </row>
    <row r="131" spans="1:39">
      <c r="A131" s="50" t="s">
        <v>311</v>
      </c>
      <c r="B131" s="34">
        <v>195</v>
      </c>
      <c r="C131" s="32">
        <v>299</v>
      </c>
      <c r="D131" s="32">
        <v>299</v>
      </c>
      <c r="E131" s="32">
        <v>299</v>
      </c>
      <c r="F131" s="32">
        <v>299</v>
      </c>
      <c r="G131" s="32">
        <v>285</v>
      </c>
      <c r="H131" s="32">
        <v>299</v>
      </c>
      <c r="I131" s="32">
        <v>299</v>
      </c>
      <c r="J131" s="32">
        <v>269</v>
      </c>
      <c r="K131" s="32">
        <v>276</v>
      </c>
      <c r="L131" s="32">
        <v>299</v>
      </c>
      <c r="M131" s="32">
        <v>249</v>
      </c>
      <c r="N131" s="32">
        <v>299</v>
      </c>
      <c r="O131" s="32">
        <v>268</v>
      </c>
      <c r="P131" s="32">
        <v>275</v>
      </c>
      <c r="Q131" s="32">
        <v>299</v>
      </c>
      <c r="R131" s="32">
        <v>299</v>
      </c>
      <c r="S131" s="32">
        <v>270</v>
      </c>
      <c r="U131" s="50" t="s">
        <v>311</v>
      </c>
      <c r="V131" s="34">
        <v>195</v>
      </c>
      <c r="W131" s="34">
        <v>299</v>
      </c>
      <c r="X131" s="34">
        <v>299</v>
      </c>
      <c r="Y131" s="34">
        <v>299</v>
      </c>
      <c r="Z131" s="34">
        <v>0</v>
      </c>
      <c r="AA131" s="34">
        <v>285</v>
      </c>
      <c r="AB131" s="34">
        <v>299</v>
      </c>
      <c r="AC131" s="34">
        <v>299</v>
      </c>
      <c r="AD131" s="34">
        <v>269</v>
      </c>
      <c r="AE131" s="34">
        <v>276</v>
      </c>
      <c r="AF131" s="34">
        <v>299</v>
      </c>
      <c r="AG131" s="34">
        <v>249</v>
      </c>
      <c r="AH131" s="34">
        <v>299</v>
      </c>
      <c r="AI131" s="34">
        <v>268</v>
      </c>
      <c r="AJ131" s="34">
        <v>275</v>
      </c>
      <c r="AK131" s="34">
        <v>299</v>
      </c>
      <c r="AL131" s="34">
        <v>299</v>
      </c>
      <c r="AM131" s="34">
        <v>270</v>
      </c>
    </row>
    <row r="132" spans="1:39">
      <c r="A132" s="50"/>
      <c r="B132" s="85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U132" s="50"/>
      <c r="V132" s="50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spans="1:39">
      <c r="A133" s="50" t="s">
        <v>416</v>
      </c>
      <c r="B133" s="32">
        <v>3633</v>
      </c>
      <c r="C133" s="32">
        <v>4467</v>
      </c>
      <c r="D133" s="32">
        <v>5175</v>
      </c>
      <c r="E133" s="32">
        <v>5564</v>
      </c>
      <c r="F133" s="32">
        <v>4938</v>
      </c>
      <c r="G133" s="32">
        <v>2090</v>
      </c>
      <c r="H133" s="32">
        <v>2391</v>
      </c>
      <c r="I133" s="32">
        <v>3424</v>
      </c>
      <c r="J133" s="32">
        <v>2348</v>
      </c>
      <c r="K133" s="32">
        <v>3066</v>
      </c>
      <c r="L133" s="32">
        <v>5891</v>
      </c>
      <c r="M133" s="32">
        <v>3437</v>
      </c>
      <c r="N133" s="32">
        <v>3760</v>
      </c>
      <c r="O133" s="32">
        <v>2745</v>
      </c>
      <c r="P133" s="32">
        <v>4190</v>
      </c>
      <c r="Q133" s="32">
        <v>2591</v>
      </c>
      <c r="R133" s="32">
        <v>5398</v>
      </c>
      <c r="S133" s="32">
        <v>4346</v>
      </c>
      <c r="U133" s="50" t="s">
        <v>416</v>
      </c>
      <c r="V133" s="32">
        <v>3633</v>
      </c>
      <c r="W133" s="32">
        <v>4467</v>
      </c>
      <c r="X133" s="32">
        <v>5175</v>
      </c>
      <c r="Y133" s="32">
        <v>5564</v>
      </c>
      <c r="Z133" s="32" t="s">
        <v>937</v>
      </c>
      <c r="AA133" s="32">
        <v>2090</v>
      </c>
      <c r="AB133" s="32">
        <v>2391</v>
      </c>
      <c r="AC133" s="32">
        <v>3424</v>
      </c>
      <c r="AD133" s="32">
        <v>2348</v>
      </c>
      <c r="AE133" s="32">
        <v>3066</v>
      </c>
      <c r="AF133" s="32">
        <v>5891</v>
      </c>
      <c r="AG133" s="32">
        <v>3437</v>
      </c>
      <c r="AH133" s="32">
        <v>3760</v>
      </c>
      <c r="AI133" s="32">
        <v>2745</v>
      </c>
      <c r="AJ133" s="32">
        <v>4190</v>
      </c>
      <c r="AK133" s="32">
        <v>2591</v>
      </c>
      <c r="AL133" s="32">
        <v>5398</v>
      </c>
      <c r="AM133" s="32">
        <v>4346</v>
      </c>
    </row>
    <row r="134" spans="1:39">
      <c r="A134" s="50"/>
      <c r="B134" s="85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U134" s="50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</row>
    <row r="135" spans="1:39">
      <c r="A135" s="50" t="s">
        <v>406</v>
      </c>
      <c r="B135" s="72">
        <v>9</v>
      </c>
      <c r="C135" s="72">
        <v>13</v>
      </c>
      <c r="D135" s="72">
        <v>15</v>
      </c>
      <c r="E135" s="72">
        <v>17</v>
      </c>
      <c r="F135" s="72">
        <v>14</v>
      </c>
      <c r="G135" s="72">
        <v>1</v>
      </c>
      <c r="H135" s="72">
        <v>3</v>
      </c>
      <c r="I135" s="72">
        <v>7</v>
      </c>
      <c r="J135" s="72">
        <v>2</v>
      </c>
      <c r="K135" s="72">
        <v>6</v>
      </c>
      <c r="L135" s="72">
        <v>18</v>
      </c>
      <c r="M135" s="72">
        <v>8</v>
      </c>
      <c r="N135" s="72">
        <v>10</v>
      </c>
      <c r="O135" s="72">
        <v>5</v>
      </c>
      <c r="P135" s="72">
        <v>11</v>
      </c>
      <c r="Q135" s="72">
        <v>4</v>
      </c>
      <c r="R135" s="72">
        <v>16</v>
      </c>
      <c r="S135" s="72">
        <v>12</v>
      </c>
      <c r="U135" s="50" t="s">
        <v>406</v>
      </c>
      <c r="V135" s="72">
        <v>9</v>
      </c>
      <c r="W135" s="72">
        <v>13</v>
      </c>
      <c r="X135" s="72">
        <v>14</v>
      </c>
      <c r="Y135" s="72">
        <v>16</v>
      </c>
      <c r="Z135" s="72" t="s">
        <v>937</v>
      </c>
      <c r="AA135" s="72">
        <v>1</v>
      </c>
      <c r="AB135" s="72">
        <v>3</v>
      </c>
      <c r="AC135" s="72">
        <v>7</v>
      </c>
      <c r="AD135" s="72">
        <v>2</v>
      </c>
      <c r="AE135" s="72">
        <v>6</v>
      </c>
      <c r="AF135" s="72">
        <v>17</v>
      </c>
      <c r="AG135" s="72">
        <v>8</v>
      </c>
      <c r="AH135" s="72">
        <v>10</v>
      </c>
      <c r="AI135" s="72">
        <v>5</v>
      </c>
      <c r="AJ135" s="72">
        <v>11</v>
      </c>
      <c r="AK135" s="72">
        <v>4</v>
      </c>
      <c r="AL135" s="72">
        <v>15</v>
      </c>
      <c r="AM135" s="72">
        <v>12</v>
      </c>
    </row>
    <row r="136" spans="1:39">
      <c r="A136" s="50"/>
      <c r="B136" s="85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U136" s="50"/>
      <c r="V136" s="85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1:39">
      <c r="A137" s="50" t="s">
        <v>109</v>
      </c>
      <c r="B137" s="85"/>
      <c r="C137" s="32"/>
      <c r="D137" s="32"/>
      <c r="E137" s="32"/>
      <c r="F137" s="32"/>
      <c r="G137" s="32">
        <v>61</v>
      </c>
      <c r="H137" s="32">
        <v>67</v>
      </c>
      <c r="I137" s="32">
        <v>141</v>
      </c>
      <c r="J137" s="32">
        <v>62</v>
      </c>
      <c r="K137" s="32">
        <v>198</v>
      </c>
      <c r="L137" s="32"/>
      <c r="M137" s="32"/>
      <c r="N137" s="32"/>
      <c r="O137" s="32">
        <v>118</v>
      </c>
      <c r="P137" s="32"/>
      <c r="Q137" s="32">
        <v>171</v>
      </c>
      <c r="R137" s="32"/>
      <c r="S137" s="32"/>
      <c r="U137" s="50" t="s">
        <v>109</v>
      </c>
      <c r="V137" s="34">
        <v>0</v>
      </c>
      <c r="W137" s="34">
        <v>0</v>
      </c>
      <c r="X137" s="34">
        <v>0</v>
      </c>
      <c r="Y137" s="34">
        <v>0</v>
      </c>
      <c r="Z137" s="34">
        <v>0</v>
      </c>
      <c r="AA137" s="34">
        <v>61</v>
      </c>
      <c r="AB137" s="34">
        <v>67</v>
      </c>
      <c r="AC137" s="34">
        <v>141</v>
      </c>
      <c r="AD137" s="34">
        <v>62</v>
      </c>
      <c r="AE137" s="34">
        <v>198</v>
      </c>
      <c r="AF137" s="34">
        <v>0</v>
      </c>
      <c r="AG137" s="34">
        <v>0</v>
      </c>
      <c r="AH137" s="34">
        <v>0</v>
      </c>
      <c r="AI137" s="34">
        <v>118</v>
      </c>
      <c r="AJ137" s="34">
        <v>0</v>
      </c>
      <c r="AK137" s="34">
        <v>171</v>
      </c>
      <c r="AL137" s="34">
        <v>0</v>
      </c>
      <c r="AM137" s="34">
        <v>0</v>
      </c>
    </row>
    <row r="138" spans="1:39">
      <c r="A138" s="50" t="s">
        <v>116</v>
      </c>
      <c r="B138" s="85"/>
      <c r="C138" s="32"/>
      <c r="D138" s="32"/>
      <c r="E138" s="32"/>
      <c r="F138" s="32"/>
      <c r="G138" s="32">
        <v>125</v>
      </c>
      <c r="H138" s="32">
        <v>82</v>
      </c>
      <c r="I138" s="32">
        <v>186</v>
      </c>
      <c r="J138" s="32">
        <v>124</v>
      </c>
      <c r="K138" s="32">
        <v>250</v>
      </c>
      <c r="L138" s="32"/>
      <c r="M138" s="32"/>
      <c r="N138" s="32"/>
      <c r="O138" s="32">
        <v>137</v>
      </c>
      <c r="P138" s="32"/>
      <c r="Q138" s="32">
        <v>176</v>
      </c>
      <c r="R138" s="32"/>
      <c r="S138" s="32"/>
      <c r="U138" s="50" t="s">
        <v>116</v>
      </c>
      <c r="V138" s="34">
        <v>0</v>
      </c>
      <c r="W138" s="34">
        <v>0</v>
      </c>
      <c r="X138" s="34">
        <v>0</v>
      </c>
      <c r="Y138" s="34">
        <v>0</v>
      </c>
      <c r="Z138" s="34">
        <v>0</v>
      </c>
      <c r="AA138" s="34">
        <v>125</v>
      </c>
      <c r="AB138" s="34">
        <v>82</v>
      </c>
      <c r="AC138" s="34">
        <v>186</v>
      </c>
      <c r="AD138" s="34">
        <v>124</v>
      </c>
      <c r="AE138" s="34">
        <v>250</v>
      </c>
      <c r="AF138" s="34">
        <v>0</v>
      </c>
      <c r="AG138" s="34">
        <v>0</v>
      </c>
      <c r="AH138" s="34">
        <v>0</v>
      </c>
      <c r="AI138" s="34">
        <v>137</v>
      </c>
      <c r="AJ138" s="34">
        <v>0</v>
      </c>
      <c r="AK138" s="34">
        <v>176</v>
      </c>
      <c r="AL138" s="34">
        <v>0</v>
      </c>
      <c r="AM138" s="34">
        <v>0</v>
      </c>
    </row>
    <row r="139" spans="1:39">
      <c r="A139" s="50" t="s">
        <v>193</v>
      </c>
      <c r="B139" s="85"/>
      <c r="C139" s="32"/>
      <c r="D139" s="32"/>
      <c r="E139" s="32"/>
      <c r="F139" s="32"/>
      <c r="G139" s="32">
        <v>159</v>
      </c>
      <c r="H139" s="32">
        <v>121</v>
      </c>
      <c r="I139" s="32"/>
      <c r="J139" s="32">
        <v>139</v>
      </c>
      <c r="K139" s="32">
        <v>254</v>
      </c>
      <c r="L139" s="32"/>
      <c r="M139" s="32"/>
      <c r="N139" s="32"/>
      <c r="O139" s="32">
        <v>138</v>
      </c>
      <c r="P139" s="32"/>
      <c r="Q139" s="32">
        <v>180</v>
      </c>
      <c r="R139" s="32"/>
      <c r="S139" s="32"/>
      <c r="U139" s="50" t="s">
        <v>193</v>
      </c>
      <c r="V139" s="34">
        <v>0</v>
      </c>
      <c r="W139" s="34">
        <v>0</v>
      </c>
      <c r="X139" s="34">
        <v>0</v>
      </c>
      <c r="Y139" s="34">
        <v>0</v>
      </c>
      <c r="Z139" s="34">
        <v>0</v>
      </c>
      <c r="AA139" s="34">
        <v>159</v>
      </c>
      <c r="AB139" s="34">
        <v>121</v>
      </c>
      <c r="AC139" s="34">
        <v>0</v>
      </c>
      <c r="AD139" s="34">
        <v>139</v>
      </c>
      <c r="AE139" s="34">
        <v>254</v>
      </c>
      <c r="AF139" s="34">
        <v>0</v>
      </c>
      <c r="AG139" s="34">
        <v>0</v>
      </c>
      <c r="AH139" s="34">
        <v>0</v>
      </c>
      <c r="AI139" s="34">
        <v>138</v>
      </c>
      <c r="AJ139" s="34">
        <v>0</v>
      </c>
      <c r="AK139" s="34">
        <v>180</v>
      </c>
      <c r="AL139" s="34">
        <v>0</v>
      </c>
      <c r="AM139" s="34">
        <v>0</v>
      </c>
    </row>
    <row r="140" spans="1:39">
      <c r="A140" s="50" t="s">
        <v>205</v>
      </c>
      <c r="B140" s="85"/>
      <c r="C140" s="32"/>
      <c r="D140" s="32"/>
      <c r="E140" s="32"/>
      <c r="F140" s="32"/>
      <c r="G140" s="32">
        <v>168</v>
      </c>
      <c r="H140" s="32">
        <v>148</v>
      </c>
      <c r="I140" s="32"/>
      <c r="J140" s="32">
        <v>149</v>
      </c>
      <c r="K140" s="32">
        <v>266</v>
      </c>
      <c r="L140" s="32"/>
      <c r="M140" s="32"/>
      <c r="N140" s="32"/>
      <c r="O140" s="32">
        <v>208</v>
      </c>
      <c r="P140" s="32"/>
      <c r="Q140" s="32">
        <v>184</v>
      </c>
      <c r="R140" s="32"/>
      <c r="S140" s="32"/>
      <c r="U140" s="50" t="s">
        <v>205</v>
      </c>
      <c r="V140" s="34">
        <v>0</v>
      </c>
      <c r="W140" s="34">
        <v>0</v>
      </c>
      <c r="X140" s="34">
        <v>0</v>
      </c>
      <c r="Y140" s="34">
        <v>0</v>
      </c>
      <c r="Z140" s="34">
        <v>0</v>
      </c>
      <c r="AA140" s="34">
        <v>168</v>
      </c>
      <c r="AB140" s="34">
        <v>148</v>
      </c>
      <c r="AC140" s="34">
        <v>0</v>
      </c>
      <c r="AD140" s="34">
        <v>149</v>
      </c>
      <c r="AE140" s="34">
        <v>266</v>
      </c>
      <c r="AF140" s="34">
        <v>0</v>
      </c>
      <c r="AG140" s="34">
        <v>0</v>
      </c>
      <c r="AH140" s="34">
        <v>0</v>
      </c>
      <c r="AI140" s="34">
        <v>208</v>
      </c>
      <c r="AJ140" s="34">
        <v>0</v>
      </c>
      <c r="AK140" s="34">
        <v>184</v>
      </c>
      <c r="AL140" s="34">
        <v>0</v>
      </c>
      <c r="AM140" s="34">
        <v>0</v>
      </c>
    </row>
    <row r="141" spans="1:39">
      <c r="A141" s="50" t="s">
        <v>269</v>
      </c>
      <c r="B141" s="85"/>
      <c r="C141" s="32"/>
      <c r="D141" s="32"/>
      <c r="E141" s="32"/>
      <c r="F141" s="32"/>
      <c r="G141" s="32">
        <v>215</v>
      </c>
      <c r="H141" s="32">
        <v>236</v>
      </c>
      <c r="I141" s="32"/>
      <c r="J141" s="32">
        <v>217</v>
      </c>
      <c r="K141" s="32">
        <v>277</v>
      </c>
      <c r="L141" s="32"/>
      <c r="M141" s="32"/>
      <c r="N141" s="32"/>
      <c r="O141" s="32">
        <v>213</v>
      </c>
      <c r="P141" s="32"/>
      <c r="Q141" s="32">
        <v>274</v>
      </c>
      <c r="R141" s="32"/>
      <c r="S141" s="32"/>
      <c r="U141" s="50" t="s">
        <v>269</v>
      </c>
      <c r="V141" s="34">
        <v>0</v>
      </c>
      <c r="W141" s="34">
        <v>0</v>
      </c>
      <c r="X141" s="34">
        <v>0</v>
      </c>
      <c r="Y141" s="34">
        <v>0</v>
      </c>
      <c r="Z141" s="34">
        <v>0</v>
      </c>
      <c r="AA141" s="34">
        <v>215</v>
      </c>
      <c r="AB141" s="34">
        <v>236</v>
      </c>
      <c r="AC141" s="34">
        <v>0</v>
      </c>
      <c r="AD141" s="34">
        <v>217</v>
      </c>
      <c r="AE141" s="34">
        <v>277</v>
      </c>
      <c r="AF141" s="34">
        <v>0</v>
      </c>
      <c r="AG141" s="34">
        <v>0</v>
      </c>
      <c r="AH141" s="34">
        <v>0</v>
      </c>
      <c r="AI141" s="34">
        <v>213</v>
      </c>
      <c r="AJ141" s="34">
        <v>0</v>
      </c>
      <c r="AK141" s="34">
        <v>274</v>
      </c>
      <c r="AL141" s="34">
        <v>0</v>
      </c>
      <c r="AM141" s="34">
        <v>0</v>
      </c>
    </row>
    <row r="142" spans="1:39">
      <c r="A142" s="50" t="s">
        <v>302</v>
      </c>
      <c r="B142" s="85"/>
      <c r="C142" s="32"/>
      <c r="D142" s="32"/>
      <c r="E142" s="32"/>
      <c r="F142" s="32"/>
      <c r="G142" s="32">
        <v>220</v>
      </c>
      <c r="H142" s="32">
        <v>259</v>
      </c>
      <c r="I142" s="32"/>
      <c r="J142" s="32">
        <v>235</v>
      </c>
      <c r="K142" s="32"/>
      <c r="L142" s="32"/>
      <c r="M142" s="32"/>
      <c r="N142" s="32"/>
      <c r="O142" s="32">
        <v>224</v>
      </c>
      <c r="P142" s="32"/>
      <c r="Q142" s="32"/>
      <c r="R142" s="32"/>
      <c r="S142" s="32"/>
      <c r="U142" s="50" t="s">
        <v>302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220</v>
      </c>
      <c r="AB142" s="34">
        <v>259</v>
      </c>
      <c r="AC142" s="34">
        <v>0</v>
      </c>
      <c r="AD142" s="34">
        <v>235</v>
      </c>
      <c r="AE142" s="34">
        <v>0</v>
      </c>
      <c r="AF142" s="34">
        <v>0</v>
      </c>
      <c r="AG142" s="34">
        <v>0</v>
      </c>
      <c r="AH142" s="34">
        <v>0</v>
      </c>
      <c r="AI142" s="34">
        <v>224</v>
      </c>
      <c r="AJ142" s="34">
        <v>0</v>
      </c>
      <c r="AK142" s="34">
        <v>0</v>
      </c>
      <c r="AL142" s="34">
        <v>0</v>
      </c>
      <c r="AM142" s="34">
        <v>0</v>
      </c>
    </row>
    <row r="143" spans="1:39">
      <c r="A143" s="50" t="s">
        <v>136</v>
      </c>
      <c r="B143" s="85"/>
      <c r="C143" s="32"/>
      <c r="D143" s="32"/>
      <c r="E143" s="32"/>
      <c r="F143" s="32"/>
      <c r="G143" s="32">
        <v>173</v>
      </c>
      <c r="H143" s="32">
        <v>114</v>
      </c>
      <c r="I143" s="32"/>
      <c r="J143" s="32">
        <v>72</v>
      </c>
      <c r="K143" s="32">
        <v>283</v>
      </c>
      <c r="L143" s="32"/>
      <c r="M143" s="32"/>
      <c r="N143" s="32">
        <v>233</v>
      </c>
      <c r="O143" s="32">
        <v>226</v>
      </c>
      <c r="P143" s="32"/>
      <c r="Q143" s="32">
        <v>183</v>
      </c>
      <c r="R143" s="32"/>
      <c r="S143" s="32"/>
      <c r="U143" s="50" t="s">
        <v>136</v>
      </c>
      <c r="V143" s="34">
        <v>0</v>
      </c>
      <c r="W143" s="34">
        <v>0</v>
      </c>
      <c r="X143" s="34">
        <v>0</v>
      </c>
      <c r="Y143" s="34">
        <v>0</v>
      </c>
      <c r="Z143" s="34">
        <v>0</v>
      </c>
      <c r="AA143" s="34">
        <v>173</v>
      </c>
      <c r="AB143" s="34">
        <v>114</v>
      </c>
      <c r="AC143" s="34">
        <v>0</v>
      </c>
      <c r="AD143" s="34">
        <v>72</v>
      </c>
      <c r="AE143" s="34">
        <v>283</v>
      </c>
      <c r="AF143" s="34">
        <v>0</v>
      </c>
      <c r="AG143" s="34">
        <v>0</v>
      </c>
      <c r="AH143" s="34">
        <v>233</v>
      </c>
      <c r="AI143" s="34">
        <v>226</v>
      </c>
      <c r="AJ143" s="34">
        <v>0</v>
      </c>
      <c r="AK143" s="34">
        <v>183</v>
      </c>
      <c r="AL143" s="34">
        <v>0</v>
      </c>
      <c r="AM143" s="34">
        <v>0</v>
      </c>
    </row>
    <row r="144" spans="1:39">
      <c r="A144" s="50" t="s">
        <v>138</v>
      </c>
      <c r="B144" s="85"/>
      <c r="C144" s="32"/>
      <c r="D144" s="32"/>
      <c r="E144" s="32"/>
      <c r="F144" s="32"/>
      <c r="G144" s="32">
        <v>239</v>
      </c>
      <c r="H144" s="32">
        <v>123</v>
      </c>
      <c r="I144" s="32"/>
      <c r="J144" s="32">
        <v>112</v>
      </c>
      <c r="K144" s="32">
        <v>286</v>
      </c>
      <c r="L144" s="32"/>
      <c r="M144" s="32"/>
      <c r="N144" s="32">
        <v>234</v>
      </c>
      <c r="O144" s="32">
        <v>264</v>
      </c>
      <c r="P144" s="32"/>
      <c r="Q144" s="32">
        <v>185</v>
      </c>
      <c r="R144" s="32"/>
      <c r="S144" s="32"/>
      <c r="U144" s="50" t="s">
        <v>138</v>
      </c>
      <c r="V144" s="34">
        <v>0</v>
      </c>
      <c r="W144" s="34">
        <v>0</v>
      </c>
      <c r="X144" s="34">
        <v>0</v>
      </c>
      <c r="Y144" s="34">
        <v>0</v>
      </c>
      <c r="Z144" s="34">
        <v>0</v>
      </c>
      <c r="AA144" s="34">
        <v>239</v>
      </c>
      <c r="AB144" s="34">
        <v>123</v>
      </c>
      <c r="AC144" s="34">
        <v>0</v>
      </c>
      <c r="AD144" s="34">
        <v>112</v>
      </c>
      <c r="AE144" s="34">
        <v>286</v>
      </c>
      <c r="AF144" s="34">
        <v>0</v>
      </c>
      <c r="AG144" s="34">
        <v>0</v>
      </c>
      <c r="AH144" s="34">
        <v>234</v>
      </c>
      <c r="AI144" s="34">
        <v>264</v>
      </c>
      <c r="AJ144" s="34">
        <v>0</v>
      </c>
      <c r="AK144" s="34">
        <v>185</v>
      </c>
      <c r="AL144" s="34">
        <v>0</v>
      </c>
      <c r="AM144" s="34">
        <v>0</v>
      </c>
    </row>
    <row r="145" spans="1:41">
      <c r="A145" s="50" t="s">
        <v>277</v>
      </c>
      <c r="B145" s="85"/>
      <c r="C145" s="32"/>
      <c r="D145" s="32"/>
      <c r="E145" s="32"/>
      <c r="F145" s="32"/>
      <c r="G145" s="32">
        <v>248</v>
      </c>
      <c r="H145" s="32">
        <v>142</v>
      </c>
      <c r="I145" s="32"/>
      <c r="J145" s="32"/>
      <c r="K145" s="32">
        <v>289</v>
      </c>
      <c r="L145" s="32"/>
      <c r="M145" s="32"/>
      <c r="N145" s="32"/>
      <c r="O145" s="32">
        <v>288</v>
      </c>
      <c r="P145" s="32"/>
      <c r="Q145" s="32">
        <v>203</v>
      </c>
      <c r="R145" s="32"/>
      <c r="S145" s="32"/>
      <c r="U145" s="50" t="s">
        <v>277</v>
      </c>
      <c r="V145" s="34">
        <v>0</v>
      </c>
      <c r="W145" s="34">
        <v>0</v>
      </c>
      <c r="X145" s="34">
        <v>0</v>
      </c>
      <c r="Y145" s="34">
        <v>0</v>
      </c>
      <c r="Z145" s="34">
        <v>0</v>
      </c>
      <c r="AA145" s="34">
        <v>248</v>
      </c>
      <c r="AB145" s="34">
        <v>142</v>
      </c>
      <c r="AC145" s="34">
        <v>0</v>
      </c>
      <c r="AD145" s="34">
        <v>0</v>
      </c>
      <c r="AE145" s="34">
        <v>289</v>
      </c>
      <c r="AF145" s="34">
        <v>0</v>
      </c>
      <c r="AG145" s="34">
        <v>0</v>
      </c>
      <c r="AH145" s="34">
        <v>0</v>
      </c>
      <c r="AI145" s="34">
        <v>288</v>
      </c>
      <c r="AJ145" s="34">
        <v>0</v>
      </c>
      <c r="AK145" s="34">
        <v>203</v>
      </c>
      <c r="AL145" s="34">
        <v>0</v>
      </c>
      <c r="AM145" s="34">
        <v>0</v>
      </c>
    </row>
    <row r="146" spans="1:41">
      <c r="A146" s="50" t="s">
        <v>318</v>
      </c>
      <c r="B146" s="85"/>
      <c r="C146" s="32"/>
      <c r="D146" s="32"/>
      <c r="E146" s="32"/>
      <c r="F146" s="32"/>
      <c r="G146" s="32">
        <v>272</v>
      </c>
      <c r="H146" s="32">
        <v>223</v>
      </c>
      <c r="I146" s="32"/>
      <c r="J146" s="32"/>
      <c r="K146" s="32">
        <v>298</v>
      </c>
      <c r="L146" s="32"/>
      <c r="M146" s="32"/>
      <c r="N146" s="32"/>
      <c r="O146" s="32"/>
      <c r="P146" s="32"/>
      <c r="Q146" s="32">
        <v>204</v>
      </c>
      <c r="R146" s="32"/>
      <c r="S146" s="32"/>
      <c r="U146" s="50" t="s">
        <v>318</v>
      </c>
      <c r="V146" s="34">
        <v>0</v>
      </c>
      <c r="W146" s="34">
        <v>0</v>
      </c>
      <c r="X146" s="34">
        <v>0</v>
      </c>
      <c r="Y146" s="34">
        <v>0</v>
      </c>
      <c r="Z146" s="34">
        <v>0</v>
      </c>
      <c r="AA146" s="34">
        <v>272</v>
      </c>
      <c r="AB146" s="34">
        <v>223</v>
      </c>
      <c r="AC146" s="34">
        <v>0</v>
      </c>
      <c r="AD146" s="34">
        <v>0</v>
      </c>
      <c r="AE146" s="34">
        <v>298</v>
      </c>
      <c r="AF146" s="34">
        <v>0</v>
      </c>
      <c r="AG146" s="34">
        <v>0</v>
      </c>
      <c r="AH146" s="34">
        <v>0</v>
      </c>
      <c r="AI146" s="34">
        <v>0</v>
      </c>
      <c r="AJ146" s="34">
        <v>0</v>
      </c>
      <c r="AK146" s="34">
        <v>204</v>
      </c>
      <c r="AL146" s="34">
        <v>0</v>
      </c>
      <c r="AM146" s="34">
        <v>0</v>
      </c>
    </row>
    <row r="147" spans="1:41">
      <c r="A147" s="50"/>
      <c r="B147" s="85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U147" s="50"/>
      <c r="V147" s="85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</row>
    <row r="148" spans="1:41" ht="15">
      <c r="A148" s="86" t="s">
        <v>930</v>
      </c>
      <c r="B148" s="32">
        <v>32</v>
      </c>
      <c r="C148" s="32">
        <v>47</v>
      </c>
      <c r="D148" s="32">
        <v>49</v>
      </c>
      <c r="E148" s="32">
        <v>60</v>
      </c>
      <c r="F148" s="32">
        <v>46</v>
      </c>
      <c r="G148" s="32">
        <v>7</v>
      </c>
      <c r="H148" s="32">
        <v>13</v>
      </c>
      <c r="I148" s="32">
        <v>38</v>
      </c>
      <c r="J148" s="32">
        <v>13</v>
      </c>
      <c r="K148" s="32">
        <v>14</v>
      </c>
      <c r="L148" s="32">
        <v>70</v>
      </c>
      <c r="M148" s="32">
        <v>13</v>
      </c>
      <c r="N148" s="32">
        <v>52</v>
      </c>
      <c r="O148" s="32">
        <v>28</v>
      </c>
      <c r="P148" s="32">
        <v>48</v>
      </c>
      <c r="Q148" s="32">
        <v>25</v>
      </c>
      <c r="R148" s="32">
        <v>69</v>
      </c>
      <c r="S148" s="32">
        <v>60</v>
      </c>
      <c r="T148" s="27"/>
      <c r="U148" s="86" t="s">
        <v>930</v>
      </c>
      <c r="V148" s="32">
        <v>32</v>
      </c>
      <c r="W148" s="32">
        <v>45</v>
      </c>
      <c r="X148" s="32">
        <v>47</v>
      </c>
      <c r="Y148" s="32">
        <v>56</v>
      </c>
      <c r="Z148" s="32" t="s">
        <v>937</v>
      </c>
      <c r="AA148" s="32">
        <v>7</v>
      </c>
      <c r="AB148" s="32">
        <v>13</v>
      </c>
      <c r="AC148" s="32">
        <v>37</v>
      </c>
      <c r="AD148" s="32">
        <v>13</v>
      </c>
      <c r="AE148" s="32">
        <v>14</v>
      </c>
      <c r="AF148" s="32">
        <v>66</v>
      </c>
      <c r="AG148" s="32">
        <v>13</v>
      </c>
      <c r="AH148" s="32">
        <v>49</v>
      </c>
      <c r="AI148" s="32">
        <v>28</v>
      </c>
      <c r="AJ148" s="32">
        <v>46</v>
      </c>
      <c r="AK148" s="32">
        <v>25</v>
      </c>
      <c r="AL148" s="32">
        <v>65</v>
      </c>
      <c r="AM148" s="32">
        <v>56</v>
      </c>
    </row>
    <row r="149" spans="1:41">
      <c r="A149" s="50" t="s">
        <v>931</v>
      </c>
      <c r="B149" s="32">
        <v>41</v>
      </c>
      <c r="C149" s="32">
        <v>60</v>
      </c>
      <c r="D149" s="32">
        <v>64</v>
      </c>
      <c r="E149" s="32">
        <v>77</v>
      </c>
      <c r="F149" s="32">
        <v>60</v>
      </c>
      <c r="G149" s="32">
        <v>8</v>
      </c>
      <c r="H149" s="32">
        <v>16</v>
      </c>
      <c r="I149" s="32">
        <v>45</v>
      </c>
      <c r="J149" s="32">
        <v>15</v>
      </c>
      <c r="K149" s="32">
        <v>20</v>
      </c>
      <c r="L149" s="32">
        <v>88</v>
      </c>
      <c r="M149" s="32">
        <v>21</v>
      </c>
      <c r="N149" s="32">
        <v>62</v>
      </c>
      <c r="O149" s="32">
        <v>33</v>
      </c>
      <c r="P149" s="32">
        <v>59</v>
      </c>
      <c r="Q149" s="32">
        <v>29</v>
      </c>
      <c r="R149" s="32">
        <v>85</v>
      </c>
      <c r="S149" s="32">
        <v>72</v>
      </c>
      <c r="U149" s="50" t="s">
        <v>931</v>
      </c>
      <c r="V149" s="32">
        <v>41</v>
      </c>
      <c r="W149" s="32">
        <v>58</v>
      </c>
      <c r="X149" s="32">
        <v>61</v>
      </c>
      <c r="Y149" s="32">
        <v>72</v>
      </c>
      <c r="Z149" s="32" t="s">
        <v>937</v>
      </c>
      <c r="AA149" s="32">
        <v>8</v>
      </c>
      <c r="AB149" s="32">
        <v>16</v>
      </c>
      <c r="AC149" s="32">
        <v>44</v>
      </c>
      <c r="AD149" s="32">
        <v>15</v>
      </c>
      <c r="AE149" s="32">
        <v>20</v>
      </c>
      <c r="AF149" s="32">
        <v>83</v>
      </c>
      <c r="AG149" s="32">
        <v>21</v>
      </c>
      <c r="AH149" s="32">
        <v>59</v>
      </c>
      <c r="AI149" s="32">
        <v>33</v>
      </c>
      <c r="AJ149" s="32">
        <v>57</v>
      </c>
      <c r="AK149" s="32">
        <v>29</v>
      </c>
      <c r="AL149" s="32">
        <v>80</v>
      </c>
      <c r="AM149" s="32">
        <v>68</v>
      </c>
    </row>
    <row r="150" spans="1:41">
      <c r="A150" s="50" t="s">
        <v>932</v>
      </c>
      <c r="B150" s="72">
        <v>8</v>
      </c>
      <c r="C150" s="72">
        <v>11</v>
      </c>
      <c r="D150" s="72">
        <v>14</v>
      </c>
      <c r="E150" s="72">
        <v>16</v>
      </c>
      <c r="F150" s="72">
        <v>11</v>
      </c>
      <c r="G150" s="72">
        <v>1</v>
      </c>
      <c r="H150" s="72">
        <v>3</v>
      </c>
      <c r="I150" s="72">
        <v>9</v>
      </c>
      <c r="J150" s="72">
        <v>2</v>
      </c>
      <c r="K150" s="72">
        <v>4</v>
      </c>
      <c r="L150" s="72">
        <v>18</v>
      </c>
      <c r="M150" s="72">
        <v>5</v>
      </c>
      <c r="N150" s="72">
        <v>13</v>
      </c>
      <c r="O150" s="72">
        <v>7</v>
      </c>
      <c r="P150" s="72">
        <v>10</v>
      </c>
      <c r="Q150" s="72">
        <v>6</v>
      </c>
      <c r="R150" s="72">
        <v>17</v>
      </c>
      <c r="S150" s="72">
        <v>15</v>
      </c>
      <c r="U150" s="50" t="s">
        <v>932</v>
      </c>
      <c r="V150" s="72">
        <v>8</v>
      </c>
      <c r="W150" s="72">
        <v>11</v>
      </c>
      <c r="X150" s="72">
        <v>13</v>
      </c>
      <c r="Y150" s="72">
        <v>15</v>
      </c>
      <c r="Z150" s="72" t="s">
        <v>937</v>
      </c>
      <c r="AA150" s="72">
        <v>1</v>
      </c>
      <c r="AB150" s="72">
        <v>3</v>
      </c>
      <c r="AC150" s="72">
        <v>9</v>
      </c>
      <c r="AD150" s="72">
        <v>2</v>
      </c>
      <c r="AE150" s="72">
        <v>4</v>
      </c>
      <c r="AF150" s="72">
        <v>17</v>
      </c>
      <c r="AG150" s="72">
        <v>5</v>
      </c>
      <c r="AH150" s="72">
        <v>12</v>
      </c>
      <c r="AI150" s="72">
        <v>7</v>
      </c>
      <c r="AJ150" s="72">
        <v>10</v>
      </c>
      <c r="AK150" s="72">
        <v>6</v>
      </c>
      <c r="AL150" s="72">
        <v>16</v>
      </c>
      <c r="AM150" s="72">
        <v>14</v>
      </c>
    </row>
    <row r="151" spans="1:41"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</row>
    <row r="152" spans="1:41">
      <c r="A152" s="87" t="s">
        <v>933</v>
      </c>
      <c r="B152" s="88">
        <v>41.078899</v>
      </c>
      <c r="C152" s="88">
        <v>60.112443000000006</v>
      </c>
      <c r="D152" s="88">
        <v>64.112365999999994</v>
      </c>
      <c r="E152" s="88">
        <v>77.156676999999988</v>
      </c>
      <c r="F152" s="88">
        <v>60.102354000000005</v>
      </c>
      <c r="G152" s="88">
        <v>8.0111229999999978</v>
      </c>
      <c r="H152" s="88">
        <v>16.012355000000003</v>
      </c>
      <c r="I152" s="88">
        <v>45.080010000000009</v>
      </c>
      <c r="J152" s="88">
        <v>15.012345</v>
      </c>
      <c r="K152" s="88">
        <v>20.023455999999999</v>
      </c>
      <c r="L152" s="88">
        <v>88.188997999999998</v>
      </c>
      <c r="M152" s="88">
        <v>21.023447999999998</v>
      </c>
      <c r="N152" s="88">
        <v>62.091456999999998</v>
      </c>
      <c r="O152" s="88">
        <v>33.056778000000001</v>
      </c>
      <c r="P152" s="88">
        <v>59.122333000000005</v>
      </c>
      <c r="Q152" s="88">
        <v>29.046666999999999</v>
      </c>
      <c r="R152" s="88">
        <v>85.177897999999999</v>
      </c>
      <c r="S152" s="88">
        <v>72.135666000000001</v>
      </c>
      <c r="U152" s="87" t="s">
        <v>933</v>
      </c>
      <c r="V152" s="89">
        <v>41.078899</v>
      </c>
      <c r="W152" s="89">
        <v>58.111342999999998</v>
      </c>
      <c r="X152" s="89">
        <v>61.112255000000005</v>
      </c>
      <c r="Y152" s="89">
        <v>72.145566000000002</v>
      </c>
      <c r="Z152" s="89" t="s">
        <v>950</v>
      </c>
      <c r="AA152" s="89">
        <v>8.0111229999999978</v>
      </c>
      <c r="AB152" s="89">
        <v>16.012355000000003</v>
      </c>
      <c r="AC152" s="89">
        <v>44.080000000000005</v>
      </c>
      <c r="AD152" s="89">
        <v>15.012345</v>
      </c>
      <c r="AE152" s="89">
        <v>20.023455999999999</v>
      </c>
      <c r="AF152" s="89">
        <v>83.177886999999998</v>
      </c>
      <c r="AG152" s="89">
        <v>21.023447999999998</v>
      </c>
      <c r="AH152" s="89">
        <v>59.091345999999994</v>
      </c>
      <c r="AI152" s="89">
        <v>33.056778000000001</v>
      </c>
      <c r="AJ152" s="89">
        <v>57.122232000000004</v>
      </c>
      <c r="AK152" s="89">
        <v>29.046666999999999</v>
      </c>
      <c r="AL152" s="89">
        <v>80.166786999999999</v>
      </c>
      <c r="AM152" s="89">
        <v>68.13455500000002</v>
      </c>
      <c r="AO152" s="2" t="s">
        <v>934</v>
      </c>
    </row>
    <row r="153" spans="1:41">
      <c r="B153" s="50" t="s">
        <v>19</v>
      </c>
      <c r="C153" s="50" t="s">
        <v>77</v>
      </c>
      <c r="D153" s="50" t="s">
        <v>28</v>
      </c>
      <c r="E153" s="50" t="s">
        <v>437</v>
      </c>
      <c r="F153" s="50" t="s">
        <v>90</v>
      </c>
      <c r="G153" s="50" t="s">
        <v>36</v>
      </c>
      <c r="H153" s="50" t="s">
        <v>44</v>
      </c>
      <c r="I153" s="50" t="s">
        <v>74</v>
      </c>
      <c r="J153" s="50" t="s">
        <v>25</v>
      </c>
      <c r="K153" s="50" t="s">
        <v>82</v>
      </c>
      <c r="L153" s="50" t="s">
        <v>240</v>
      </c>
      <c r="M153" s="50" t="s">
        <v>40</v>
      </c>
      <c r="N153" s="50" t="s">
        <v>107</v>
      </c>
      <c r="O153" s="50" t="s">
        <v>66</v>
      </c>
      <c r="P153" s="50" t="s">
        <v>217</v>
      </c>
      <c r="Q153" s="50" t="s">
        <v>122</v>
      </c>
      <c r="R153" s="50" t="s">
        <v>143</v>
      </c>
      <c r="S153" s="50" t="s">
        <v>33</v>
      </c>
      <c r="V153" s="50" t="s">
        <v>19</v>
      </c>
      <c r="W153" s="50" t="s">
        <v>77</v>
      </c>
      <c r="X153" s="50" t="s">
        <v>28</v>
      </c>
      <c r="Y153" s="50" t="s">
        <v>437</v>
      </c>
      <c r="Z153" s="50" t="s">
        <v>90</v>
      </c>
      <c r="AA153" s="50" t="s">
        <v>36</v>
      </c>
      <c r="AB153" s="50" t="s">
        <v>44</v>
      </c>
      <c r="AC153" s="50" t="s">
        <v>74</v>
      </c>
      <c r="AD153" s="50" t="s">
        <v>25</v>
      </c>
      <c r="AE153" s="50" t="s">
        <v>82</v>
      </c>
      <c r="AF153" s="50" t="s">
        <v>240</v>
      </c>
      <c r="AG153" s="50" t="s">
        <v>40</v>
      </c>
      <c r="AH153" s="50" t="s">
        <v>107</v>
      </c>
      <c r="AI153" s="50" t="s">
        <v>66</v>
      </c>
      <c r="AJ153" s="50" t="s">
        <v>217</v>
      </c>
      <c r="AK153" s="50" t="s">
        <v>122</v>
      </c>
      <c r="AL153" s="50" t="s">
        <v>143</v>
      </c>
      <c r="AM153" s="50" t="s">
        <v>33</v>
      </c>
    </row>
    <row r="154" spans="1:41" ht="1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</row>
    <row r="155" spans="1:41">
      <c r="A155" s="90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U155" s="90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</row>
    <row r="156" spans="1:41">
      <c r="A156" s="90"/>
      <c r="B156" s="1"/>
      <c r="U156" s="90"/>
      <c r="V156" s="1"/>
    </row>
    <row r="157" spans="1:41">
      <c r="A157" s="90"/>
      <c r="B157" s="1"/>
      <c r="U157" s="90"/>
      <c r="V157" s="1"/>
    </row>
    <row r="158" spans="1:41" ht="15">
      <c r="A158" s="91"/>
      <c r="B158" s="1"/>
      <c r="U158" s="91"/>
      <c r="V158" s="1"/>
    </row>
    <row r="159" spans="1:41" ht="15">
      <c r="A159" s="91"/>
      <c r="B159" s="1"/>
      <c r="U159" s="91"/>
      <c r="V159" s="1"/>
    </row>
    <row r="160" spans="1:41">
      <c r="A160" s="90"/>
      <c r="B160" s="1"/>
      <c r="U160" s="90"/>
      <c r="V160" s="1"/>
    </row>
    <row r="161" spans="1:22">
      <c r="A161" s="90"/>
      <c r="B161" s="1"/>
      <c r="U161" s="90"/>
      <c r="V161" s="1"/>
    </row>
    <row r="162" spans="1:22">
      <c r="A162" s="90"/>
      <c r="B162" s="1"/>
      <c r="U162" s="90"/>
      <c r="V162" s="1"/>
    </row>
    <row r="163" spans="1:22">
      <c r="A163" s="90"/>
      <c r="B163" s="1"/>
      <c r="U163" s="90"/>
      <c r="V163" s="1"/>
    </row>
    <row r="164" spans="1:22">
      <c r="A164" s="90"/>
      <c r="B164" s="1"/>
      <c r="U164" s="90"/>
      <c r="V164" s="1"/>
    </row>
    <row r="165" spans="1:22">
      <c r="A165" s="90"/>
      <c r="B165" s="1"/>
      <c r="U165" s="90"/>
      <c r="V165" s="1"/>
    </row>
    <row r="166" spans="1:22">
      <c r="A166" s="90"/>
      <c r="B166" s="1"/>
      <c r="U166" s="90"/>
      <c r="V166" s="1"/>
    </row>
    <row r="167" spans="1:22">
      <c r="A167" s="90"/>
      <c r="B167" s="1"/>
      <c r="U167" s="90"/>
      <c r="V167" s="1"/>
    </row>
    <row r="168" spans="1:22">
      <c r="A168" s="90"/>
      <c r="B168" s="1"/>
      <c r="U168" s="90"/>
      <c r="V168" s="1"/>
    </row>
    <row r="169" spans="1:22">
      <c r="A169" s="90"/>
      <c r="B169" s="1"/>
      <c r="U169" s="90"/>
      <c r="V169" s="1"/>
    </row>
    <row r="170" spans="1:22">
      <c r="A170" s="90"/>
      <c r="B170" s="1"/>
      <c r="U170" s="90"/>
      <c r="V170" s="1"/>
    </row>
  </sheetData>
  <conditionalFormatting sqref="U15 A15:B15">
    <cfRule type="containsText" dxfId="28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9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AwardsSenior">
    <tabColor rgb="FF00B050"/>
  </sheetPr>
  <dimension ref="A1:AA111"/>
  <sheetViews>
    <sheetView topLeftCell="R4" workbookViewId="0">
      <selection activeCell="X16" sqref="X16:Z19"/>
    </sheetView>
  </sheetViews>
  <sheetFormatPr defaultRowHeight="12.75" outlineLevelRow="1"/>
  <cols>
    <col min="1" max="2" width="9.140625" style="2"/>
    <col min="3" max="3" width="34.28515625" style="2" customWidth="1"/>
    <col min="4" max="4" width="9.140625" style="2"/>
    <col min="5" max="7" width="8.5703125" style="2" customWidth="1"/>
    <col min="8" max="8" width="8.42578125" style="2" customWidth="1"/>
    <col min="9" max="9" width="18" style="2" customWidth="1"/>
    <col min="10" max="12" width="8.5703125" style="2" customWidth="1"/>
    <col min="13" max="15" width="10.28515625" style="2" customWidth="1"/>
    <col min="16" max="16" width="26.7109375" style="2" customWidth="1"/>
    <col min="17" max="17" width="96.42578125" style="2" customWidth="1"/>
    <col min="18" max="18" width="9.140625" style="2" customWidth="1"/>
    <col min="19" max="19" width="38.28515625" style="2" customWidth="1"/>
    <col min="20" max="23" width="9.140625" style="2" customWidth="1"/>
    <col min="24" max="24" width="48.140625" style="2" customWidth="1"/>
    <col min="25" max="28" width="9.140625" style="2" customWidth="1"/>
    <col min="29" max="16384" width="9.140625" style="2"/>
  </cols>
  <sheetData>
    <row r="1" spans="1:27" hidden="1" outlineLevel="1">
      <c r="F1" s="28" t="s">
        <v>951</v>
      </c>
      <c r="G1" s="2">
        <v>450</v>
      </c>
      <c r="H1" s="2">
        <v>6</v>
      </c>
      <c r="I1" s="1" t="s">
        <v>952</v>
      </c>
    </row>
    <row r="2" spans="1:27" hidden="1" outlineLevel="1">
      <c r="F2" s="28" t="s">
        <v>953</v>
      </c>
      <c r="G2" s="2">
        <v>312</v>
      </c>
      <c r="H2" s="2">
        <v>6</v>
      </c>
      <c r="I2" s="1" t="s">
        <v>954</v>
      </c>
    </row>
    <row r="3" spans="1:27" collapsed="1">
      <c r="B3" s="26" t="s">
        <v>1282</v>
      </c>
    </row>
    <row r="4" spans="1:27">
      <c r="B4" s="26" t="s">
        <v>955</v>
      </c>
      <c r="F4" s="97" t="str">
        <f>IF(COUNT(K6:K105)-SUM(K6:K105)=0,"All OK",IF(COUNT(K6:K105)-SUM(K6:K105)-COUNTIF(E6:E105,"No match")=0,"Some N/A","Queries"))</f>
        <v>All OK</v>
      </c>
      <c r="G4" s="98" t="str">
        <f>IF(SUM(G6:G105)=0,"All OK","Queries")</f>
        <v>All OK</v>
      </c>
      <c r="H4" s="98"/>
      <c r="I4" s="98"/>
      <c r="J4" s="98"/>
      <c r="Q4" s="41" t="s">
        <v>956</v>
      </c>
      <c r="X4" s="2" t="s">
        <v>957</v>
      </c>
    </row>
    <row r="5" spans="1:27" ht="45" customHeight="1">
      <c r="A5" s="1" t="s">
        <v>958</v>
      </c>
      <c r="C5" s="26" t="s">
        <v>959</v>
      </c>
      <c r="D5" s="26" t="s">
        <v>10</v>
      </c>
      <c r="E5" s="26" t="s">
        <v>960</v>
      </c>
      <c r="F5" s="53" t="s">
        <v>961</v>
      </c>
      <c r="G5" s="53" t="s">
        <v>962</v>
      </c>
      <c r="H5" s="53" t="s">
        <v>963</v>
      </c>
      <c r="I5" s="53" t="s">
        <v>964</v>
      </c>
      <c r="J5" s="53" t="s">
        <v>965</v>
      </c>
      <c r="K5" s="53" t="s">
        <v>966</v>
      </c>
      <c r="L5" s="53" t="s">
        <v>967</v>
      </c>
      <c r="M5" s="53" t="s">
        <v>968</v>
      </c>
      <c r="N5" s="53" t="s">
        <v>969</v>
      </c>
      <c r="O5" s="99" t="s">
        <v>970</v>
      </c>
      <c r="P5" s="1" t="s">
        <v>971</v>
      </c>
      <c r="Q5" s="1" t="s">
        <v>972</v>
      </c>
      <c r="R5" s="2" t="s">
        <v>973</v>
      </c>
      <c r="X5" s="26" t="s">
        <v>959</v>
      </c>
      <c r="Y5" s="26" t="s">
        <v>10</v>
      </c>
      <c r="Z5" s="26" t="s">
        <v>960</v>
      </c>
    </row>
    <row r="6" spans="1:27">
      <c r="B6" s="100" t="s">
        <v>974</v>
      </c>
      <c r="C6" s="100"/>
      <c r="D6" s="100"/>
      <c r="E6" s="100"/>
      <c r="F6" s="101"/>
      <c r="G6" s="101"/>
      <c r="H6" s="101"/>
      <c r="I6" s="101"/>
      <c r="J6" s="101"/>
      <c r="K6" s="101"/>
      <c r="L6" s="101"/>
      <c r="M6" s="26"/>
      <c r="N6" s="26"/>
      <c r="O6" s="26"/>
      <c r="P6" s="26"/>
      <c r="Q6" s="102"/>
      <c r="R6" s="103" t="s">
        <v>974</v>
      </c>
      <c r="S6" s="103"/>
      <c r="T6" s="103"/>
      <c r="U6" s="103"/>
      <c r="W6" s="2" t="s">
        <v>974</v>
      </c>
    </row>
    <row r="7" spans="1:27">
      <c r="B7" s="3">
        <v>1</v>
      </c>
      <c r="C7" s="3" t="str">
        <f t="shared" ref="C7:D9" si="0">INDEX(C$12:C$49,MATCH($E7,$E$12:$E$49,0))</f>
        <v>Patrick Marsden</v>
      </c>
      <c r="D7" s="3" t="str">
        <f t="shared" si="0"/>
        <v>POLE</v>
      </c>
      <c r="E7" s="104">
        <f>LARGE(E$12:E$49,1)</f>
        <v>1198.3279889999999</v>
      </c>
      <c r="F7" s="105" t="str">
        <f>IF(C7="No match","N/A",IF(K7=1,"OK",IF(Q7="No qualifing runner","No prev","No")))</f>
        <v>OK</v>
      </c>
      <c r="G7" s="106"/>
      <c r="H7" s="106"/>
      <c r="I7" s="106"/>
      <c r="J7" s="106"/>
      <c r="K7" s="107">
        <f>INDEX(K$11:K$50,MATCH(M7,M$11:M$50,0))</f>
        <v>1</v>
      </c>
      <c r="L7" s="108">
        <f>E7-M7</f>
        <v>-2.9999999992469384E-4</v>
      </c>
      <c r="M7" s="109">
        <f>LARGE(M$12:M$49,1)</f>
        <v>1198.3282889999998</v>
      </c>
      <c r="N7" s="109">
        <f>INDEX(N$12:N$49,MATCH($E7,$E$12:$E$49,0))</f>
        <v>4</v>
      </c>
      <c r="O7" s="110" t="b">
        <f>C7=P7</f>
        <v>0</v>
      </c>
      <c r="P7" s="110" t="s">
        <v>26</v>
      </c>
      <c r="Q7" s="102"/>
      <c r="R7" s="111">
        <v>1</v>
      </c>
      <c r="S7" s="111" t="s">
        <v>975</v>
      </c>
      <c r="T7" s="111" t="s">
        <v>36</v>
      </c>
      <c r="U7" s="112">
        <v>1192.3328995300001</v>
      </c>
      <c r="W7" s="2">
        <v>1</v>
      </c>
      <c r="X7" s="113" t="s">
        <v>467</v>
      </c>
      <c r="Y7" s="113" t="s">
        <v>305</v>
      </c>
      <c r="Z7" s="114">
        <v>1198</v>
      </c>
      <c r="AA7" s="2" t="b">
        <f>X7=C7</f>
        <v>1</v>
      </c>
    </row>
    <row r="8" spans="1:27">
      <c r="B8" s="3">
        <v>2</v>
      </c>
      <c r="C8" s="3" t="str">
        <f t="shared" si="0"/>
        <v>Ricky Coleman</v>
      </c>
      <c r="D8" s="3" t="str">
        <f t="shared" si="0"/>
        <v>A80</v>
      </c>
      <c r="E8" s="104">
        <f>LARGE(E$12:E$49,2)</f>
        <v>1188.3327868599999</v>
      </c>
      <c r="F8" s="105" t="str">
        <f>IF(C8="No match","N/A",IF(K8=1,"OK",IF(Q8="No qualifing runner","No prev","No")))</f>
        <v>OK</v>
      </c>
      <c r="G8" s="106"/>
      <c r="H8" s="106"/>
      <c r="I8" s="106"/>
      <c r="J8" s="106"/>
      <c r="K8" s="107">
        <f>INDEX(K$11:K$50,MATCH(M8,M$11:M$50,0))</f>
        <v>1</v>
      </c>
      <c r="L8" s="108">
        <f>E8-M8</f>
        <v>6.007005960000015</v>
      </c>
      <c r="M8" s="109">
        <f>LARGE(M$12:M$49,2)</f>
        <v>1182.3257808999999</v>
      </c>
      <c r="N8" s="109">
        <f>INDEX(N$12:N$49,MATCH($E8,$E$12:$E$49,0))</f>
        <v>6</v>
      </c>
      <c r="O8" s="110" t="b">
        <f>C8=P8</f>
        <v>1</v>
      </c>
      <c r="P8" s="110" t="s">
        <v>17</v>
      </c>
      <c r="Q8" s="102"/>
      <c r="R8" s="111">
        <v>2</v>
      </c>
      <c r="S8" s="111" t="s">
        <v>976</v>
      </c>
      <c r="T8" s="111" t="s">
        <v>81</v>
      </c>
      <c r="U8" s="112">
        <v>1190.331766</v>
      </c>
      <c r="W8" s="2">
        <v>2</v>
      </c>
      <c r="X8" s="113" t="s">
        <v>17</v>
      </c>
      <c r="Y8" s="113" t="s">
        <v>50</v>
      </c>
      <c r="Z8" s="114">
        <v>1194</v>
      </c>
      <c r="AA8" s="2" t="b">
        <f>X8=C8</f>
        <v>1</v>
      </c>
    </row>
    <row r="9" spans="1:27">
      <c r="B9" s="3">
        <v>3</v>
      </c>
      <c r="C9" s="3" t="str">
        <f t="shared" si="0"/>
        <v>Paul Howard</v>
      </c>
      <c r="D9" s="3" t="str">
        <f t="shared" si="0"/>
        <v>FRONTR</v>
      </c>
      <c r="E9" s="104">
        <f>LARGE(E$12:E$49,3)</f>
        <v>1187.3203971200001</v>
      </c>
      <c r="F9" s="105" t="str">
        <f>IF(C9="No match","N/A",IF(K9=1,"OK",IF(Q9="No qualifing runner","No prev","No")))</f>
        <v>OK</v>
      </c>
      <c r="G9" s="106"/>
      <c r="H9" s="106"/>
      <c r="I9" s="106"/>
      <c r="J9" s="106"/>
      <c r="K9" s="107">
        <f>INDEX(K$11:K$50,MATCH(M9,M$11:M$50,0))</f>
        <v>1</v>
      </c>
      <c r="L9" s="108">
        <f>E9-M9</f>
        <v>5.0006259199997203</v>
      </c>
      <c r="M9" s="109">
        <f>LARGE(M$12:M$49,3)</f>
        <v>1182.3197712000003</v>
      </c>
      <c r="N9" s="109">
        <f>INDEX(N$12:N$49,MATCH($E9,$E$12:$E$49,0))</f>
        <v>6</v>
      </c>
      <c r="O9" s="110" t="b">
        <f>C9=P9</f>
        <v>0</v>
      </c>
      <c r="P9" s="110" t="s">
        <v>31</v>
      </c>
      <c r="Q9" s="102"/>
      <c r="R9" s="111">
        <v>3</v>
      </c>
      <c r="S9" s="111" t="s">
        <v>977</v>
      </c>
      <c r="T9" s="111" t="s">
        <v>978</v>
      </c>
      <c r="U9" s="112">
        <v>1190.310575</v>
      </c>
      <c r="W9" s="2">
        <v>3</v>
      </c>
      <c r="X9" s="113" t="s">
        <v>26</v>
      </c>
      <c r="Y9" s="113" t="s">
        <v>40</v>
      </c>
      <c r="Z9" s="114">
        <v>1189</v>
      </c>
      <c r="AA9" s="2" t="b">
        <f>X9=C9</f>
        <v>1</v>
      </c>
    </row>
    <row r="10" spans="1:27">
      <c r="E10" s="115"/>
      <c r="F10" s="115"/>
      <c r="G10" s="115"/>
      <c r="H10" s="115"/>
      <c r="I10" s="115"/>
      <c r="J10" s="115"/>
      <c r="K10" s="116"/>
      <c r="L10" s="115"/>
      <c r="M10" s="110"/>
      <c r="N10" s="110"/>
      <c r="O10" s="110"/>
      <c r="P10" s="110"/>
      <c r="Q10" s="102"/>
      <c r="R10" s="117"/>
      <c r="S10" s="117"/>
      <c r="T10" s="117"/>
      <c r="U10" s="118"/>
      <c r="X10" s="102"/>
      <c r="Y10" s="102"/>
      <c r="Z10" s="110"/>
    </row>
    <row r="11" spans="1:27">
      <c r="A11" s="69"/>
      <c r="B11" s="100" t="s">
        <v>979</v>
      </c>
      <c r="C11" s="100"/>
      <c r="D11" s="100"/>
      <c r="E11" s="119"/>
      <c r="F11" s="120"/>
      <c r="G11" s="120"/>
      <c r="H11" s="120"/>
      <c r="I11" s="120"/>
      <c r="J11" s="120"/>
      <c r="K11" s="121"/>
      <c r="L11" s="120"/>
      <c r="M11" s="122"/>
      <c r="N11" s="122"/>
      <c r="O11" s="122"/>
      <c r="P11" s="122"/>
      <c r="Q11" s="102"/>
      <c r="R11" s="103" t="s">
        <v>979</v>
      </c>
      <c r="S11" s="103"/>
      <c r="T11" s="103"/>
      <c r="U11" s="123"/>
      <c r="W11" s="2" t="s">
        <v>979</v>
      </c>
      <c r="X11" s="124"/>
      <c r="Y11" s="124"/>
      <c r="Z11" s="125"/>
    </row>
    <row r="12" spans="1:27">
      <c r="A12" s="2" t="s">
        <v>21</v>
      </c>
      <c r="B12" s="3">
        <v>1</v>
      </c>
      <c r="C12" s="126" t="s">
        <v>17</v>
      </c>
      <c r="D12" s="127" t="s">
        <v>19</v>
      </c>
      <c r="E12" s="128">
        <v>1188.3327868599999</v>
      </c>
      <c r="F12" s="105" t="str">
        <f>IF(C12="No match","N/A",IF(K12=1,"OK",IF(Q12="No qualifing runner","No prev","No")))</f>
        <v>OK</v>
      </c>
      <c r="G12" s="129">
        <v>0</v>
      </c>
      <c r="H12" s="130">
        <v>0</v>
      </c>
      <c r="I12" s="131">
        <v>0</v>
      </c>
      <c r="J12" s="130">
        <v>0</v>
      </c>
      <c r="K12" s="132">
        <v>1</v>
      </c>
      <c r="L12" s="108">
        <f>E12-M12</f>
        <v>9.00311825999961</v>
      </c>
      <c r="M12" s="133">
        <v>1179.3296686000003</v>
      </c>
      <c r="N12" s="133">
        <v>6</v>
      </c>
      <c r="O12" s="110" t="b">
        <f>C12=P12</f>
        <v>1</v>
      </c>
      <c r="P12" s="110" t="s">
        <v>17</v>
      </c>
      <c r="Q12" s="102" t="s">
        <v>17</v>
      </c>
      <c r="R12" s="111">
        <v>1</v>
      </c>
      <c r="S12" s="111" t="s">
        <v>975</v>
      </c>
      <c r="T12" s="111" t="s">
        <v>36</v>
      </c>
      <c r="U12" s="112">
        <v>1192.3328995300001</v>
      </c>
      <c r="W12" s="2">
        <v>1</v>
      </c>
      <c r="X12" s="113" t="s">
        <v>17</v>
      </c>
      <c r="Y12" s="113" t="s">
        <v>19</v>
      </c>
      <c r="Z12" s="114">
        <v>1188.3327868599999</v>
      </c>
      <c r="AA12" s="2" t="b">
        <f>X12=C12</f>
        <v>1</v>
      </c>
    </row>
    <row r="13" spans="1:27">
      <c r="A13" s="2" t="s">
        <v>51</v>
      </c>
      <c r="B13" s="3">
        <v>2</v>
      </c>
      <c r="C13" s="126" t="s">
        <v>144</v>
      </c>
      <c r="D13" s="127" t="s">
        <v>146</v>
      </c>
      <c r="E13" s="128">
        <v>1169.3274233000002</v>
      </c>
      <c r="F13" s="105" t="str">
        <f>IF(C13="No match","N/A",IF(K13=1,"OK",IF(Q13="No qualifing runner","No prev","No")))</f>
        <v>OK</v>
      </c>
      <c r="G13" s="129">
        <v>0</v>
      </c>
      <c r="H13" s="130">
        <v>0</v>
      </c>
      <c r="I13" s="131">
        <v>0</v>
      </c>
      <c r="J13" s="130">
        <v>0</v>
      </c>
      <c r="K13" s="132">
        <v>1</v>
      </c>
      <c r="L13" s="108">
        <f>E13-M13</f>
        <v>2.5300000061179162E-5</v>
      </c>
      <c r="M13" s="133">
        <v>1169.3273980000001</v>
      </c>
      <c r="N13" s="133">
        <v>5</v>
      </c>
      <c r="O13" s="110" t="b">
        <f>C13=P13</f>
        <v>1</v>
      </c>
      <c r="P13" s="110" t="s">
        <v>144</v>
      </c>
      <c r="Q13" s="102" t="s">
        <v>980</v>
      </c>
      <c r="R13" s="111">
        <v>2</v>
      </c>
      <c r="S13" s="111" t="s">
        <v>976</v>
      </c>
      <c r="T13" s="111" t="s">
        <v>81</v>
      </c>
      <c r="U13" s="112">
        <v>1190.331766</v>
      </c>
      <c r="W13" s="2">
        <v>2</v>
      </c>
      <c r="X13" s="113" t="s">
        <v>144</v>
      </c>
      <c r="Y13" s="113" t="s">
        <v>146</v>
      </c>
      <c r="Z13" s="114">
        <v>1169.3274233000002</v>
      </c>
      <c r="AA13" s="2" t="b">
        <f>X13=C13</f>
        <v>1</v>
      </c>
    </row>
    <row r="14" spans="1:27">
      <c r="A14" s="2" t="s">
        <v>61</v>
      </c>
      <c r="B14" s="3">
        <v>3</v>
      </c>
      <c r="C14" s="126" t="s">
        <v>38</v>
      </c>
      <c r="D14" s="127" t="s">
        <v>40</v>
      </c>
      <c r="E14" s="128">
        <v>1169.3272185999999</v>
      </c>
      <c r="F14" s="105" t="str">
        <f>IF(C14="No match","N/A",IF(K14=1,"OK",IF(Q14="No qualifing runner","No prev","No")))</f>
        <v>OK</v>
      </c>
      <c r="G14" s="129">
        <v>0</v>
      </c>
      <c r="H14" s="130">
        <v>0</v>
      </c>
      <c r="I14" s="131">
        <v>0</v>
      </c>
      <c r="J14" s="130">
        <v>0</v>
      </c>
      <c r="K14" s="132">
        <v>1</v>
      </c>
      <c r="L14" s="108">
        <f>E14-M14</f>
        <v>9.0015326000000186</v>
      </c>
      <c r="M14" s="133">
        <v>1160.3256859999999</v>
      </c>
      <c r="N14" s="133">
        <v>5</v>
      </c>
      <c r="O14" s="110" t="b">
        <f>C14=P14</f>
        <v>1</v>
      </c>
      <c r="P14" s="110" t="s">
        <v>38</v>
      </c>
      <c r="Q14" s="102" t="s">
        <v>981</v>
      </c>
      <c r="R14" s="111">
        <v>3</v>
      </c>
      <c r="S14" s="111" t="s">
        <v>982</v>
      </c>
      <c r="T14" s="111" t="s">
        <v>40</v>
      </c>
      <c r="U14" s="112">
        <v>1173.328211</v>
      </c>
      <c r="W14" s="2">
        <v>3</v>
      </c>
      <c r="X14" s="113" t="s">
        <v>38</v>
      </c>
      <c r="Y14" s="113" t="s">
        <v>40</v>
      </c>
      <c r="Z14" s="114">
        <v>1169.3272185999999</v>
      </c>
      <c r="AA14" s="2" t="b">
        <f>X14=C14</f>
        <v>1</v>
      </c>
    </row>
    <row r="15" spans="1:27">
      <c r="E15" s="115"/>
      <c r="F15" s="115"/>
      <c r="G15" s="115"/>
      <c r="H15" s="115"/>
      <c r="I15" s="115"/>
      <c r="J15" s="115"/>
      <c r="K15" s="116"/>
      <c r="L15" s="115"/>
      <c r="M15" s="110"/>
      <c r="N15" s="110"/>
      <c r="O15" s="110"/>
      <c r="P15" s="110"/>
      <c r="Q15" s="102"/>
      <c r="R15" s="117"/>
      <c r="S15" s="117"/>
      <c r="T15" s="117"/>
      <c r="U15" s="118"/>
      <c r="X15" s="102"/>
      <c r="Y15" s="102"/>
      <c r="Z15" s="110"/>
    </row>
    <row r="16" spans="1:27">
      <c r="A16" s="69"/>
      <c r="B16" s="100" t="s">
        <v>983</v>
      </c>
      <c r="C16" s="100"/>
      <c r="D16" s="100"/>
      <c r="E16" s="119"/>
      <c r="F16" s="120"/>
      <c r="G16" s="120"/>
      <c r="H16" s="120"/>
      <c r="I16" s="120"/>
      <c r="J16" s="120"/>
      <c r="K16" s="121"/>
      <c r="L16" s="120"/>
      <c r="M16" s="122"/>
      <c r="N16" s="122"/>
      <c r="O16" s="110"/>
      <c r="P16" s="110"/>
      <c r="Q16" s="102"/>
      <c r="R16" s="117"/>
      <c r="S16" s="117"/>
      <c r="T16" s="117"/>
      <c r="U16" s="118"/>
      <c r="W16" s="2" t="s">
        <v>983</v>
      </c>
      <c r="X16" s="124"/>
      <c r="Y16" s="124"/>
      <c r="Z16" s="125"/>
    </row>
    <row r="17" spans="1:27">
      <c r="A17" s="1" t="s">
        <v>468</v>
      </c>
      <c r="B17" s="3">
        <v>1</v>
      </c>
      <c r="C17" s="126" t="s">
        <v>467</v>
      </c>
      <c r="D17" s="127" t="s">
        <v>305</v>
      </c>
      <c r="E17" s="128">
        <v>1198.3279889999999</v>
      </c>
      <c r="F17" s="105" t="str">
        <f>IF(C17="No match","N/A",IF(K17=1,"OK",IF(Q17="No qualifing runner","No prev","No")))</f>
        <v>OK</v>
      </c>
      <c r="G17" s="129">
        <v>0</v>
      </c>
      <c r="H17" s="130">
        <v>0</v>
      </c>
      <c r="I17" s="131">
        <v>0</v>
      </c>
      <c r="J17" s="130">
        <v>0</v>
      </c>
      <c r="K17" s="132">
        <v>1</v>
      </c>
      <c r="L17" s="108">
        <f>E17-M17</f>
        <v>-2.9999999992469384E-4</v>
      </c>
      <c r="M17" s="133">
        <v>1198.3282889999998</v>
      </c>
      <c r="N17" s="133">
        <v>4</v>
      </c>
      <c r="O17" s="110"/>
      <c r="P17" s="110"/>
      <c r="Q17" s="134" t="s">
        <v>467</v>
      </c>
      <c r="R17" s="117"/>
      <c r="S17" s="117"/>
      <c r="T17" s="117"/>
      <c r="U17" s="118"/>
      <c r="W17" s="2">
        <v>1</v>
      </c>
      <c r="X17" s="113" t="s">
        <v>467</v>
      </c>
      <c r="Y17" s="113" t="s">
        <v>305</v>
      </c>
      <c r="Z17" s="114">
        <v>1198.3279889999999</v>
      </c>
      <c r="AA17" s="2" t="b">
        <f>X17=C17</f>
        <v>1</v>
      </c>
    </row>
    <row r="18" spans="1:27">
      <c r="A18" s="1" t="s">
        <v>469</v>
      </c>
      <c r="B18" s="3">
        <v>2</v>
      </c>
      <c r="C18" s="126" t="s">
        <v>34</v>
      </c>
      <c r="D18" s="127" t="s">
        <v>36</v>
      </c>
      <c r="E18" s="128">
        <v>1186.3254880899999</v>
      </c>
      <c r="F18" s="105" t="str">
        <f>IF(C18="No match","N/A",IF(K18=1,"OK",IF(Q18="No qualifing runner","No prev","No")))</f>
        <v>OK</v>
      </c>
      <c r="G18" s="129">
        <v>0</v>
      </c>
      <c r="H18" s="130">
        <v>0</v>
      </c>
      <c r="I18" s="131">
        <v>0</v>
      </c>
      <c r="J18" s="130">
        <v>0</v>
      </c>
      <c r="K18" s="132">
        <v>1</v>
      </c>
      <c r="L18" s="108">
        <f>E18-M18</f>
        <v>3.999707189999981</v>
      </c>
      <c r="M18" s="133">
        <v>1182.3257808999999</v>
      </c>
      <c r="N18" s="133">
        <v>6</v>
      </c>
      <c r="O18" s="110"/>
      <c r="P18" s="110"/>
      <c r="Q18" s="134" t="s">
        <v>984</v>
      </c>
      <c r="R18" s="117"/>
      <c r="S18" s="117"/>
      <c r="T18" s="117"/>
      <c r="U18" s="118"/>
      <c r="W18" s="2">
        <v>2</v>
      </c>
      <c r="X18" s="113" t="s">
        <v>34</v>
      </c>
      <c r="Y18" s="113" t="s">
        <v>36</v>
      </c>
      <c r="Z18" s="114">
        <v>1186.3254880899999</v>
      </c>
      <c r="AA18" s="2" t="b">
        <f>X18=C18</f>
        <v>1</v>
      </c>
    </row>
    <row r="19" spans="1:27">
      <c r="A19" s="1" t="s">
        <v>470</v>
      </c>
      <c r="B19" s="3">
        <v>3</v>
      </c>
      <c r="C19" s="126" t="s">
        <v>48</v>
      </c>
      <c r="D19" s="127" t="s">
        <v>50</v>
      </c>
      <c r="E19" s="128">
        <v>1178.3251599</v>
      </c>
      <c r="F19" s="105" t="str">
        <f>IF(C19="No match","N/A",IF(K19=1,"OK",IF(Q19="No qualifing runner","No prev","No")))</f>
        <v>OK</v>
      </c>
      <c r="G19" s="129">
        <v>0</v>
      </c>
      <c r="H19" s="130">
        <v>0</v>
      </c>
      <c r="I19" s="131">
        <v>0</v>
      </c>
      <c r="J19" s="130">
        <v>0</v>
      </c>
      <c r="K19" s="132">
        <v>1</v>
      </c>
      <c r="L19" s="108">
        <f>E19-M19</f>
        <v>12.999840899999981</v>
      </c>
      <c r="M19" s="133">
        <v>1165.325319</v>
      </c>
      <c r="N19" s="133">
        <v>5</v>
      </c>
      <c r="O19" s="110"/>
      <c r="P19" s="110"/>
      <c r="Q19" s="134" t="s">
        <v>985</v>
      </c>
      <c r="R19" s="117"/>
      <c r="S19" s="117"/>
      <c r="T19" s="117"/>
      <c r="U19" s="118"/>
      <c r="W19" s="2">
        <v>3</v>
      </c>
      <c r="X19" s="113" t="s">
        <v>48</v>
      </c>
      <c r="Y19" s="113" t="s">
        <v>50</v>
      </c>
      <c r="Z19" s="114">
        <v>1178.3251599</v>
      </c>
      <c r="AA19" s="2" t="b">
        <f>X19=C19</f>
        <v>1</v>
      </c>
    </row>
    <row r="20" spans="1:27">
      <c r="E20" s="115"/>
      <c r="F20" s="115"/>
      <c r="G20" s="115"/>
      <c r="H20" s="115"/>
      <c r="I20" s="115"/>
      <c r="J20" s="115"/>
      <c r="K20" s="116"/>
      <c r="L20" s="115"/>
      <c r="M20" s="110"/>
      <c r="N20" s="110"/>
      <c r="O20" s="110"/>
      <c r="P20" s="110"/>
      <c r="Q20" s="102"/>
      <c r="R20" s="117"/>
      <c r="S20" s="117"/>
      <c r="T20" s="117"/>
      <c r="U20" s="118"/>
      <c r="X20" s="102"/>
      <c r="Y20" s="102"/>
      <c r="Z20" s="110"/>
    </row>
    <row r="21" spans="1:27">
      <c r="A21" s="69"/>
      <c r="B21" s="100" t="s">
        <v>986</v>
      </c>
      <c r="C21" s="100"/>
      <c r="D21" s="100"/>
      <c r="E21" s="119"/>
      <c r="F21" s="120"/>
      <c r="G21" s="120"/>
      <c r="H21" s="120"/>
      <c r="I21" s="120"/>
      <c r="J21" s="120"/>
      <c r="K21" s="121"/>
      <c r="L21" s="120"/>
      <c r="M21" s="122"/>
      <c r="N21" s="122"/>
      <c r="O21" s="122"/>
      <c r="P21" s="122"/>
      <c r="Q21" s="102"/>
      <c r="R21" s="103" t="s">
        <v>986</v>
      </c>
      <c r="S21" s="103"/>
      <c r="T21" s="103"/>
      <c r="U21" s="123"/>
      <c r="W21" s="2" t="s">
        <v>986</v>
      </c>
      <c r="X21" s="124"/>
      <c r="Y21" s="124"/>
      <c r="Z21" s="125"/>
    </row>
    <row r="22" spans="1:27">
      <c r="A22" s="2" t="s">
        <v>30</v>
      </c>
      <c r="B22" s="3">
        <v>1</v>
      </c>
      <c r="C22" s="126" t="s">
        <v>26</v>
      </c>
      <c r="D22" s="127" t="s">
        <v>28</v>
      </c>
      <c r="E22" s="128">
        <v>1187.3203971200001</v>
      </c>
      <c r="F22" s="105" t="str">
        <f>IF(C22="No match","N/A",IF(K22=1,"OK",IF(Q22="No qualifing runner","No prev","No")))</f>
        <v>OK</v>
      </c>
      <c r="G22" s="129">
        <v>0</v>
      </c>
      <c r="H22" s="130">
        <v>0</v>
      </c>
      <c r="I22" s="131">
        <v>0</v>
      </c>
      <c r="J22" s="130">
        <v>0</v>
      </c>
      <c r="K22" s="132">
        <v>1</v>
      </c>
      <c r="L22" s="108">
        <f>E22-M22</f>
        <v>5.0006259199997203</v>
      </c>
      <c r="M22" s="133">
        <v>1182.3197712000003</v>
      </c>
      <c r="N22" s="133">
        <v>6</v>
      </c>
      <c r="O22" s="110" t="b">
        <f>C22=P22</f>
        <v>1</v>
      </c>
      <c r="P22" s="110" t="s">
        <v>26</v>
      </c>
      <c r="Q22" s="102" t="s">
        <v>987</v>
      </c>
      <c r="R22" s="111">
        <v>1</v>
      </c>
      <c r="S22" s="111" t="s">
        <v>988</v>
      </c>
      <c r="T22" s="111" t="s">
        <v>77</v>
      </c>
      <c r="U22" s="112">
        <v>1152.3102980399999</v>
      </c>
      <c r="W22" s="2">
        <v>1</v>
      </c>
      <c r="X22" s="113" t="s">
        <v>26</v>
      </c>
      <c r="Y22" s="113" t="s">
        <v>28</v>
      </c>
      <c r="Z22" s="114">
        <v>1187.3203971200001</v>
      </c>
      <c r="AA22" s="2" t="b">
        <f>X22=C22</f>
        <v>1</v>
      </c>
    </row>
    <row r="23" spans="1:27">
      <c r="A23" s="2" t="s">
        <v>55</v>
      </c>
      <c r="B23" s="3">
        <v>2</v>
      </c>
      <c r="C23" s="126" t="s">
        <v>31</v>
      </c>
      <c r="D23" s="127" t="s">
        <v>33</v>
      </c>
      <c r="E23" s="128">
        <v>1183.31929367</v>
      </c>
      <c r="F23" s="105" t="str">
        <f>IF(C23="No match","N/A",IF(K23=1,"OK",IF(Q23="No qualifing runner","No prev","No")))</f>
        <v>OK</v>
      </c>
      <c r="G23" s="129">
        <v>0</v>
      </c>
      <c r="H23" s="130">
        <v>0</v>
      </c>
      <c r="I23" s="131">
        <v>0</v>
      </c>
      <c r="J23" s="130">
        <v>0</v>
      </c>
      <c r="K23" s="132">
        <v>1</v>
      </c>
      <c r="L23" s="108">
        <f>E23-M23</f>
        <v>7.9996569699999327</v>
      </c>
      <c r="M23" s="133">
        <v>1175.3196367</v>
      </c>
      <c r="N23" s="133">
        <v>6</v>
      </c>
      <c r="O23" s="110" t="b">
        <f>C23=P23</f>
        <v>1</v>
      </c>
      <c r="P23" s="110" t="s">
        <v>31</v>
      </c>
      <c r="Q23" s="102" t="s">
        <v>989</v>
      </c>
      <c r="R23" s="111">
        <v>2</v>
      </c>
      <c r="S23" s="111" t="s">
        <v>990</v>
      </c>
      <c r="T23" s="111" t="s">
        <v>81</v>
      </c>
      <c r="U23" s="112">
        <v>1148.3113603000002</v>
      </c>
      <c r="W23" s="2">
        <v>2</v>
      </c>
      <c r="X23" s="113" t="s">
        <v>31</v>
      </c>
      <c r="Y23" s="113" t="s">
        <v>33</v>
      </c>
      <c r="Z23" s="114">
        <v>1183.31929367</v>
      </c>
      <c r="AA23" s="2" t="b">
        <f>X23=C23</f>
        <v>1</v>
      </c>
    </row>
    <row r="24" spans="1:27">
      <c r="A24" s="2" t="s">
        <v>71</v>
      </c>
      <c r="B24" s="3">
        <v>3</v>
      </c>
      <c r="C24" s="126" t="s">
        <v>52</v>
      </c>
      <c r="D24" s="127" t="s">
        <v>36</v>
      </c>
      <c r="E24" s="128">
        <v>1173.3178395</v>
      </c>
      <c r="F24" s="105" t="str">
        <f>IF(C24="No match","N/A",IF(K24=1,"OK",IF(Q24="No qualifing runner","No prev","No")))</f>
        <v>OK</v>
      </c>
      <c r="G24" s="129">
        <v>0</v>
      </c>
      <c r="H24" s="130">
        <v>0</v>
      </c>
      <c r="I24" s="131">
        <v>0</v>
      </c>
      <c r="J24" s="130">
        <v>0</v>
      </c>
      <c r="K24" s="132">
        <v>1</v>
      </c>
      <c r="L24" s="108">
        <f>E24-M24</f>
        <v>5.9996344999999565</v>
      </c>
      <c r="M24" s="133">
        <v>1167.318205</v>
      </c>
      <c r="N24" s="133">
        <v>5</v>
      </c>
      <c r="O24" s="110" t="b">
        <f>C24=P24</f>
        <v>1</v>
      </c>
      <c r="P24" s="110" t="s">
        <v>52</v>
      </c>
      <c r="Q24" s="102" t="s">
        <v>991</v>
      </c>
      <c r="R24" s="111">
        <v>3</v>
      </c>
      <c r="S24" s="111" t="s">
        <v>992</v>
      </c>
      <c r="T24" s="111" t="s">
        <v>40</v>
      </c>
      <c r="U24" s="112">
        <v>1126.3068094000002</v>
      </c>
      <c r="W24" s="2">
        <v>3</v>
      </c>
      <c r="X24" s="113" t="s">
        <v>52</v>
      </c>
      <c r="Y24" s="113" t="s">
        <v>36</v>
      </c>
      <c r="Z24" s="114">
        <v>1173.3178395</v>
      </c>
      <c r="AA24" s="2" t="b">
        <f>X24=C24</f>
        <v>1</v>
      </c>
    </row>
    <row r="25" spans="1:27">
      <c r="E25" s="115"/>
      <c r="F25" s="115"/>
      <c r="G25" s="115"/>
      <c r="H25" s="115"/>
      <c r="I25" s="115"/>
      <c r="J25" s="115"/>
      <c r="K25" s="116"/>
      <c r="L25" s="115"/>
      <c r="M25" s="110"/>
      <c r="N25" s="110"/>
      <c r="O25" s="110"/>
      <c r="P25" s="110"/>
      <c r="Q25" s="102"/>
      <c r="R25" s="117"/>
      <c r="S25" s="117"/>
      <c r="T25" s="117"/>
      <c r="U25" s="118"/>
      <c r="X25" s="102"/>
      <c r="Y25" s="102"/>
      <c r="Z25" s="110"/>
    </row>
    <row r="26" spans="1:27">
      <c r="A26" s="69"/>
      <c r="B26" s="100" t="s">
        <v>993</v>
      </c>
      <c r="C26" s="100"/>
      <c r="D26" s="100"/>
      <c r="E26" s="119"/>
      <c r="F26" s="120"/>
      <c r="G26" s="120"/>
      <c r="H26" s="120"/>
      <c r="I26" s="120"/>
      <c r="J26" s="120"/>
      <c r="K26" s="121"/>
      <c r="L26" s="120"/>
      <c r="M26" s="110"/>
      <c r="N26" s="110"/>
      <c r="O26" s="110"/>
      <c r="P26" s="110"/>
      <c r="Q26" s="102"/>
      <c r="R26" s="103" t="s">
        <v>993</v>
      </c>
      <c r="S26" s="103"/>
      <c r="T26" s="103"/>
      <c r="U26" s="123"/>
      <c r="W26" s="1" t="s">
        <v>993</v>
      </c>
      <c r="X26" s="124"/>
      <c r="Y26" s="124"/>
      <c r="Z26" s="125"/>
    </row>
    <row r="27" spans="1:27">
      <c r="A27" s="2" t="s">
        <v>545</v>
      </c>
      <c r="B27" s="3">
        <v>1</v>
      </c>
      <c r="C27" s="126" t="s">
        <v>53</v>
      </c>
      <c r="D27" s="127" t="s">
        <v>36</v>
      </c>
      <c r="E27" s="128">
        <v>1131.305067</v>
      </c>
      <c r="F27" s="105" t="str">
        <f>IF(C27="No match","N/A",IF(K27=1,"OK",IF(Q27="No qualifing runner","No prev","No")))</f>
        <v>OK</v>
      </c>
      <c r="G27" s="129">
        <v>0</v>
      </c>
      <c r="H27" s="130">
        <v>0</v>
      </c>
      <c r="I27" s="131">
        <v>0</v>
      </c>
      <c r="J27" s="130">
        <v>0</v>
      </c>
      <c r="K27" s="132">
        <v>1</v>
      </c>
      <c r="L27" s="108">
        <f>E27-M27</f>
        <v>290.0062969999999</v>
      </c>
      <c r="M27" s="133">
        <v>841.2987700000001</v>
      </c>
      <c r="N27" s="133">
        <v>4</v>
      </c>
      <c r="O27" s="110" t="b">
        <f>C27=P27</f>
        <v>0</v>
      </c>
      <c r="P27" s="110" t="s">
        <v>70</v>
      </c>
      <c r="Q27" s="102" t="s">
        <v>994</v>
      </c>
      <c r="R27" s="111">
        <v>1</v>
      </c>
      <c r="S27" s="111" t="s">
        <v>995</v>
      </c>
      <c r="T27" s="111" t="s">
        <v>74</v>
      </c>
      <c r="U27" s="112">
        <v>1168.3120205500002</v>
      </c>
      <c r="W27" s="2">
        <v>1</v>
      </c>
      <c r="X27" s="113" t="s">
        <v>53</v>
      </c>
      <c r="Y27" s="113" t="s">
        <v>36</v>
      </c>
      <c r="Z27" s="114">
        <v>1131.305067</v>
      </c>
      <c r="AA27" s="2" t="b">
        <f>X27=C27</f>
        <v>1</v>
      </c>
    </row>
    <row r="28" spans="1:27">
      <c r="A28" s="2" t="s">
        <v>546</v>
      </c>
      <c r="B28" s="3">
        <v>2</v>
      </c>
      <c r="C28" s="126" t="s">
        <v>70</v>
      </c>
      <c r="D28" s="127" t="s">
        <v>36</v>
      </c>
      <c r="E28" s="128">
        <v>1116.2993660900001</v>
      </c>
      <c r="F28" s="105" t="str">
        <f>IF(C28="No match","N/A",IF(K28=1,"OK",IF(Q28="No qualifing runner","No prev","No")))</f>
        <v>OK</v>
      </c>
      <c r="G28" s="129">
        <v>0</v>
      </c>
      <c r="H28" s="130">
        <v>0</v>
      </c>
      <c r="I28" s="131">
        <v>0</v>
      </c>
      <c r="J28" s="130">
        <v>0</v>
      </c>
      <c r="K28" s="132">
        <v>1</v>
      </c>
      <c r="L28" s="108">
        <f>E28-M28</f>
        <v>11.005705190000299</v>
      </c>
      <c r="M28" s="133">
        <v>1105.2936608999998</v>
      </c>
      <c r="N28" s="133">
        <v>6</v>
      </c>
      <c r="O28" s="110" t="b">
        <f>C28=P28</f>
        <v>0</v>
      </c>
      <c r="P28" s="110" t="s">
        <v>101</v>
      </c>
      <c r="Q28" s="102" t="s">
        <v>996</v>
      </c>
      <c r="R28" s="111">
        <v>2</v>
      </c>
      <c r="S28" s="111" t="s">
        <v>997</v>
      </c>
      <c r="T28" s="111" t="s">
        <v>40</v>
      </c>
      <c r="U28" s="112">
        <v>1136.3030910000002</v>
      </c>
      <c r="W28" s="2">
        <v>2</v>
      </c>
      <c r="X28" s="113" t="s">
        <v>70</v>
      </c>
      <c r="Y28" s="113" t="s">
        <v>36</v>
      </c>
      <c r="Z28" s="114">
        <v>1116.2993660900001</v>
      </c>
      <c r="AA28" s="2" t="b">
        <f>X28=C28</f>
        <v>1</v>
      </c>
    </row>
    <row r="29" spans="1:27">
      <c r="A29" s="2" t="s">
        <v>547</v>
      </c>
      <c r="B29" s="3">
        <v>3</v>
      </c>
      <c r="C29" s="126" t="s">
        <v>101</v>
      </c>
      <c r="D29" s="127" t="s">
        <v>36</v>
      </c>
      <c r="E29" s="128">
        <v>1070.2830613000001</v>
      </c>
      <c r="F29" s="105" t="str">
        <f>IF(C29="No match","N/A",IF(K29=1,"OK",IF(Q29="No qualifing runner","No prev","No")))</f>
        <v>OK</v>
      </c>
      <c r="G29" s="129">
        <v>0</v>
      </c>
      <c r="H29" s="130">
        <v>0</v>
      </c>
      <c r="I29" s="131">
        <v>0</v>
      </c>
      <c r="J29" s="130">
        <v>0</v>
      </c>
      <c r="K29" s="132">
        <v>1</v>
      </c>
      <c r="L29" s="108">
        <f>E29-M29</f>
        <v>7.0015483000004224</v>
      </c>
      <c r="M29" s="133">
        <v>1063.2815129999997</v>
      </c>
      <c r="N29" s="133">
        <v>5</v>
      </c>
      <c r="O29" s="110" t="b">
        <f>C29=P29</f>
        <v>0</v>
      </c>
      <c r="P29" s="110" t="s">
        <v>548</v>
      </c>
      <c r="Q29" s="102" t="s">
        <v>998</v>
      </c>
      <c r="R29" s="111">
        <v>3</v>
      </c>
      <c r="S29" s="111" t="s">
        <v>999</v>
      </c>
      <c r="T29" s="111" t="s">
        <v>36</v>
      </c>
      <c r="U29" s="112">
        <v>1092.2895910000002</v>
      </c>
      <c r="W29" s="2">
        <v>3</v>
      </c>
      <c r="X29" s="113" t="s">
        <v>101</v>
      </c>
      <c r="Y29" s="113" t="s">
        <v>36</v>
      </c>
      <c r="Z29" s="114">
        <v>1070.2830613000001</v>
      </c>
      <c r="AA29" s="2" t="b">
        <f>X29=C29</f>
        <v>1</v>
      </c>
    </row>
    <row r="30" spans="1:27">
      <c r="E30" s="115"/>
      <c r="F30" s="115"/>
      <c r="G30" s="115"/>
      <c r="H30" s="115"/>
      <c r="I30" s="115"/>
      <c r="J30" s="115"/>
      <c r="K30" s="116"/>
      <c r="L30" s="115"/>
      <c r="M30" s="110"/>
      <c r="N30" s="110"/>
      <c r="O30" s="110"/>
      <c r="P30" s="110"/>
      <c r="Q30" s="102"/>
      <c r="R30" s="117"/>
      <c r="S30" s="117"/>
      <c r="T30" s="117"/>
      <c r="U30" s="118"/>
      <c r="X30" s="102"/>
      <c r="Y30" s="102"/>
      <c r="Z30" s="110"/>
    </row>
    <row r="31" spans="1:27">
      <c r="A31" s="69"/>
      <c r="B31" s="100" t="s">
        <v>1000</v>
      </c>
      <c r="C31" s="100"/>
      <c r="D31" s="100"/>
      <c r="E31" s="119"/>
      <c r="F31" s="120"/>
      <c r="G31" s="120"/>
      <c r="H31" s="120"/>
      <c r="I31" s="120"/>
      <c r="J31" s="120"/>
      <c r="K31" s="121"/>
      <c r="L31" s="120"/>
      <c r="M31" s="122"/>
      <c r="N31" s="122"/>
      <c r="O31" s="122"/>
      <c r="P31" s="122"/>
      <c r="Q31" s="102"/>
      <c r="R31" s="103" t="s">
        <v>1000</v>
      </c>
      <c r="S31" s="103"/>
      <c r="T31" s="103"/>
      <c r="U31" s="123"/>
      <c r="W31" s="2" t="s">
        <v>1000</v>
      </c>
      <c r="X31" s="124"/>
      <c r="Y31" s="124"/>
      <c r="Z31" s="125"/>
    </row>
    <row r="32" spans="1:27">
      <c r="A32" s="2" t="s">
        <v>69</v>
      </c>
      <c r="B32" s="3">
        <v>1</v>
      </c>
      <c r="C32" s="126" t="s">
        <v>580</v>
      </c>
      <c r="D32" s="127" t="s">
        <v>81</v>
      </c>
      <c r="E32" s="128">
        <v>1163.304504</v>
      </c>
      <c r="F32" s="105" t="str">
        <f>IF(C32="No match","N/A",IF(K32=1,"OK",IF(Q32="No qualifing runner","No prev","No")))</f>
        <v>OK</v>
      </c>
      <c r="G32" s="129">
        <v>0</v>
      </c>
      <c r="H32" s="130">
        <v>0</v>
      </c>
      <c r="I32" s="131">
        <v>0</v>
      </c>
      <c r="J32" s="130">
        <v>0</v>
      </c>
      <c r="K32" s="132">
        <v>1</v>
      </c>
      <c r="L32" s="108">
        <f>E32-M32</f>
        <v>-6.9999999982428562E-4</v>
      </c>
      <c r="M32" s="133">
        <v>1163.3052039999998</v>
      </c>
      <c r="N32" s="133">
        <v>4</v>
      </c>
      <c r="O32" s="110" t="b">
        <f>C32=P32</f>
        <v>1</v>
      </c>
      <c r="P32" s="110" t="s">
        <v>580</v>
      </c>
      <c r="Q32" s="102" t="s">
        <v>580</v>
      </c>
      <c r="R32" s="111">
        <v>1</v>
      </c>
      <c r="S32" s="111" t="s">
        <v>977</v>
      </c>
      <c r="T32" s="111" t="s">
        <v>978</v>
      </c>
      <c r="U32" s="112">
        <v>1190.310575</v>
      </c>
      <c r="W32" s="2">
        <v>1</v>
      </c>
      <c r="X32" s="113" t="s">
        <v>580</v>
      </c>
      <c r="Y32" s="113" t="s">
        <v>81</v>
      </c>
      <c r="Z32" s="114">
        <v>1163.304504</v>
      </c>
      <c r="AA32" s="2" t="b">
        <f>X32=C32</f>
        <v>1</v>
      </c>
    </row>
    <row r="33" spans="1:27">
      <c r="A33" s="2" t="s">
        <v>94</v>
      </c>
      <c r="B33" s="3">
        <v>2</v>
      </c>
      <c r="C33" s="126" t="s">
        <v>581</v>
      </c>
      <c r="D33" s="127" t="s">
        <v>19</v>
      </c>
      <c r="E33" s="128">
        <v>1145.3007230000003</v>
      </c>
      <c r="F33" s="105" t="str">
        <f>IF(C33="No match","N/A",IF(K33=1,"OK",IF(Q33="No qualifing runner","No prev","No")))</f>
        <v>OK</v>
      </c>
      <c r="G33" s="129">
        <v>0</v>
      </c>
      <c r="H33" s="130">
        <v>0</v>
      </c>
      <c r="I33" s="131">
        <v>0</v>
      </c>
      <c r="J33" s="130">
        <v>0</v>
      </c>
      <c r="K33" s="132">
        <v>1</v>
      </c>
      <c r="L33" s="108">
        <f>E33-M33</f>
        <v>-6.9999999982428562E-4</v>
      </c>
      <c r="M33" s="133">
        <v>1145.3014230000001</v>
      </c>
      <c r="N33" s="133">
        <v>4</v>
      </c>
      <c r="O33" s="110" t="b">
        <f>C33=P33</f>
        <v>1</v>
      </c>
      <c r="P33" s="110" t="s">
        <v>581</v>
      </c>
      <c r="Q33" s="102" t="s">
        <v>581</v>
      </c>
      <c r="R33" s="111">
        <v>2</v>
      </c>
      <c r="S33" s="111" t="s">
        <v>1001</v>
      </c>
      <c r="T33" s="111" t="s">
        <v>50</v>
      </c>
      <c r="U33" s="112">
        <v>1162.3049069599999</v>
      </c>
      <c r="W33" s="2">
        <v>2</v>
      </c>
      <c r="X33" s="113" t="s">
        <v>581</v>
      </c>
      <c r="Y33" s="113" t="s">
        <v>19</v>
      </c>
      <c r="Z33" s="114">
        <v>1145.3007230000003</v>
      </c>
      <c r="AA33" s="2" t="b">
        <f>X33=C33</f>
        <v>1</v>
      </c>
    </row>
    <row r="34" spans="1:27">
      <c r="A34" s="2" t="s">
        <v>100</v>
      </c>
      <c r="B34" s="3">
        <v>3</v>
      </c>
      <c r="C34" s="126" t="s">
        <v>582</v>
      </c>
      <c r="D34" s="127" t="s">
        <v>40</v>
      </c>
      <c r="E34" s="128">
        <v>1129.2980869999999</v>
      </c>
      <c r="F34" s="105" t="str">
        <f>IF(C34="No match","N/A",IF(K34=1,"OK",IF(Q34="No qualifing runner","No prev","No")))</f>
        <v>OK</v>
      </c>
      <c r="G34" s="129">
        <v>0</v>
      </c>
      <c r="H34" s="130">
        <v>0</v>
      </c>
      <c r="I34" s="131">
        <v>0</v>
      </c>
      <c r="J34" s="130">
        <v>0</v>
      </c>
      <c r="K34" s="132">
        <v>1</v>
      </c>
      <c r="L34" s="108">
        <f>E34-M34</f>
        <v>-7.000000000516593E-4</v>
      </c>
      <c r="M34" s="133">
        <v>1129.2987869999999</v>
      </c>
      <c r="N34" s="133">
        <v>4</v>
      </c>
      <c r="O34" s="110" t="b">
        <f>C34=P34</f>
        <v>1</v>
      </c>
      <c r="P34" s="110" t="s">
        <v>582</v>
      </c>
      <c r="Q34" s="102" t="s">
        <v>582</v>
      </c>
      <c r="R34" s="111">
        <v>3</v>
      </c>
      <c r="S34" s="111" t="s">
        <v>1002</v>
      </c>
      <c r="T34" s="111" t="s">
        <v>33</v>
      </c>
      <c r="U34" s="112">
        <v>1146.301359</v>
      </c>
      <c r="W34" s="2">
        <v>3</v>
      </c>
      <c r="X34" s="113" t="s">
        <v>582</v>
      </c>
      <c r="Y34" s="113" t="s">
        <v>40</v>
      </c>
      <c r="Z34" s="114">
        <v>1129.2980869999999</v>
      </c>
      <c r="AA34" s="2" t="b">
        <f>X34=C34</f>
        <v>1</v>
      </c>
    </row>
    <row r="35" spans="1:27">
      <c r="E35" s="115"/>
      <c r="F35" s="115"/>
      <c r="G35" s="115"/>
      <c r="H35" s="115"/>
      <c r="I35" s="115"/>
      <c r="J35" s="115"/>
      <c r="K35" s="116"/>
      <c r="L35" s="115"/>
      <c r="M35" s="110"/>
      <c r="N35" s="110"/>
      <c r="O35" s="110"/>
      <c r="P35" s="110"/>
      <c r="Q35" s="102"/>
      <c r="R35" s="117"/>
      <c r="S35" s="117"/>
      <c r="T35" s="117"/>
      <c r="U35" s="118"/>
      <c r="X35" s="102"/>
      <c r="Y35" s="102"/>
      <c r="Z35" s="110"/>
    </row>
    <row r="36" spans="1:27">
      <c r="A36" s="69"/>
      <c r="B36" s="100" t="s">
        <v>1003</v>
      </c>
      <c r="C36" s="100"/>
      <c r="D36" s="100"/>
      <c r="E36" s="119"/>
      <c r="F36" s="120"/>
      <c r="G36" s="120"/>
      <c r="H36" s="120"/>
      <c r="I36" s="120"/>
      <c r="J36" s="120"/>
      <c r="K36" s="121"/>
      <c r="L36" s="120"/>
      <c r="M36" s="110"/>
      <c r="N36" s="110"/>
      <c r="O36" s="110"/>
      <c r="P36" s="110"/>
      <c r="Q36" s="102"/>
      <c r="R36" s="103" t="s">
        <v>1003</v>
      </c>
      <c r="S36" s="103"/>
      <c r="T36" s="103"/>
      <c r="U36" s="123"/>
      <c r="W36" s="1" t="s">
        <v>1003</v>
      </c>
      <c r="X36" s="124"/>
      <c r="Y36" s="124"/>
      <c r="Z36" s="125"/>
    </row>
    <row r="37" spans="1:27">
      <c r="A37" s="2" t="s">
        <v>625</v>
      </c>
      <c r="B37" s="3">
        <v>1</v>
      </c>
      <c r="C37" s="126" t="s">
        <v>624</v>
      </c>
      <c r="D37" s="127" t="s">
        <v>217</v>
      </c>
      <c r="E37" s="128">
        <v>1109.2880580000001</v>
      </c>
      <c r="F37" s="105" t="str">
        <f>IF(C37="No match","N/A",IF(K37=1,"OK",IF(Q37="No qualifing runner","No prev","No")))</f>
        <v>OK</v>
      </c>
      <c r="G37" s="129">
        <v>0</v>
      </c>
      <c r="H37" s="130">
        <v>0</v>
      </c>
      <c r="I37" s="131">
        <v>0</v>
      </c>
      <c r="J37" s="130">
        <v>0</v>
      </c>
      <c r="K37" s="132">
        <v>1</v>
      </c>
      <c r="L37" s="108">
        <f>E37-M37</f>
        <v>-1.1000000001786248E-3</v>
      </c>
      <c r="M37" s="133">
        <v>1109.2891580000003</v>
      </c>
      <c r="N37" s="133">
        <v>4</v>
      </c>
      <c r="O37" s="110" t="b">
        <f>C37=P37</f>
        <v>1</v>
      </c>
      <c r="P37" s="110" t="s">
        <v>624</v>
      </c>
      <c r="Q37" s="102" t="s">
        <v>1004</v>
      </c>
      <c r="R37" s="111">
        <v>1</v>
      </c>
      <c r="S37" s="111" t="s">
        <v>1005</v>
      </c>
      <c r="T37" s="111" t="s">
        <v>40</v>
      </c>
      <c r="U37" s="112">
        <v>1161.3007750000002</v>
      </c>
      <c r="W37" s="2">
        <v>1</v>
      </c>
      <c r="X37" s="113" t="s">
        <v>624</v>
      </c>
      <c r="Y37" s="113" t="s">
        <v>217</v>
      </c>
      <c r="Z37" s="114">
        <v>1109.2881580000003</v>
      </c>
      <c r="AA37" s="2" t="b">
        <f>X37=C37</f>
        <v>1</v>
      </c>
    </row>
    <row r="38" spans="1:27">
      <c r="A38" s="2" t="s">
        <v>626</v>
      </c>
      <c r="B38" s="3">
        <v>2</v>
      </c>
      <c r="C38" s="126" t="s">
        <v>627</v>
      </c>
      <c r="D38" s="127" t="s">
        <v>40</v>
      </c>
      <c r="E38" s="128">
        <v>1106.2841119999998</v>
      </c>
      <c r="F38" s="105" t="str">
        <f>IF(C38="No match","N/A",IF(K38=1,"OK",IF(Q38="No qualifing runner","No prev","No")))</f>
        <v>OK</v>
      </c>
      <c r="G38" s="129">
        <v>0</v>
      </c>
      <c r="H38" s="130">
        <v>0</v>
      </c>
      <c r="I38" s="131">
        <v>0</v>
      </c>
      <c r="J38" s="130">
        <v>0</v>
      </c>
      <c r="K38" s="132">
        <v>1</v>
      </c>
      <c r="L38" s="108">
        <f>E38-M38</f>
        <v>-1.1000000001786248E-3</v>
      </c>
      <c r="M38" s="133">
        <v>1106.285212</v>
      </c>
      <c r="N38" s="133">
        <v>4</v>
      </c>
      <c r="O38" s="110" t="b">
        <f>C38=P38</f>
        <v>1</v>
      </c>
      <c r="P38" s="110" t="s">
        <v>627</v>
      </c>
      <c r="Q38" s="102" t="s">
        <v>1004</v>
      </c>
      <c r="R38" s="111">
        <v>2</v>
      </c>
      <c r="S38" s="111" t="s">
        <v>1006</v>
      </c>
      <c r="T38" s="111" t="s">
        <v>1007</v>
      </c>
      <c r="U38" s="112">
        <v>1100.2829110000002</v>
      </c>
      <c r="W38" s="2">
        <v>2</v>
      </c>
      <c r="X38" s="113" t="s">
        <v>627</v>
      </c>
      <c r="Y38" s="113" t="s">
        <v>40</v>
      </c>
      <c r="Z38" s="114">
        <v>1106.2842119999998</v>
      </c>
      <c r="AA38" s="2" t="b">
        <f>X38=C38</f>
        <v>1</v>
      </c>
    </row>
    <row r="39" spans="1:27">
      <c r="A39" s="2" t="s">
        <v>628</v>
      </c>
      <c r="B39" s="3">
        <v>3</v>
      </c>
      <c r="C39" s="126" t="s">
        <v>98</v>
      </c>
      <c r="D39" s="127" t="s">
        <v>24</v>
      </c>
      <c r="E39" s="128">
        <v>1038.2708376999997</v>
      </c>
      <c r="F39" s="105" t="str">
        <f>IF(C39="No match","N/A",IF(K39=1,"OK",IF(Q39="No qualifing runner","No prev","No")))</f>
        <v>OK</v>
      </c>
      <c r="G39" s="129">
        <v>0</v>
      </c>
      <c r="H39" s="130">
        <v>0</v>
      </c>
      <c r="I39" s="131">
        <v>0</v>
      </c>
      <c r="J39" s="130">
        <v>0</v>
      </c>
      <c r="K39" s="132">
        <v>1</v>
      </c>
      <c r="L39" s="108">
        <f>E39-M39</f>
        <v>25.014060699999732</v>
      </c>
      <c r="M39" s="133">
        <v>1013.2567769999999</v>
      </c>
      <c r="N39" s="133">
        <v>5</v>
      </c>
      <c r="O39" s="110" t="b">
        <f>C39=P39</f>
        <v>1</v>
      </c>
      <c r="P39" s="110" t="s">
        <v>98</v>
      </c>
      <c r="Q39" s="102" t="s">
        <v>1008</v>
      </c>
      <c r="R39" s="111">
        <v>3</v>
      </c>
      <c r="S39" s="111" t="s">
        <v>1009</v>
      </c>
      <c r="T39" s="111" t="s">
        <v>50</v>
      </c>
      <c r="U39" s="112">
        <v>1098.2887328199997</v>
      </c>
      <c r="W39" s="2">
        <v>3</v>
      </c>
      <c r="X39" s="113" t="s">
        <v>98</v>
      </c>
      <c r="Y39" s="113" t="s">
        <v>24</v>
      </c>
      <c r="Z39" s="114">
        <v>1038.2709376999996</v>
      </c>
      <c r="AA39" s="2" t="b">
        <f>X39=C39</f>
        <v>1</v>
      </c>
    </row>
    <row r="40" spans="1:27">
      <c r="A40" s="69"/>
      <c r="E40" s="115"/>
      <c r="F40" s="115"/>
      <c r="G40" s="115"/>
      <c r="H40" s="115"/>
      <c r="I40" s="115"/>
      <c r="J40" s="115"/>
      <c r="K40" s="116"/>
      <c r="L40" s="115"/>
      <c r="M40" s="110"/>
      <c r="N40" s="110"/>
      <c r="O40" s="110"/>
      <c r="P40" s="110"/>
      <c r="Q40" s="102"/>
      <c r="R40" s="117"/>
      <c r="S40" s="117"/>
      <c r="T40" s="117"/>
      <c r="U40" s="118"/>
      <c r="X40" s="102"/>
      <c r="Y40" s="102"/>
      <c r="Z40" s="110"/>
    </row>
    <row r="41" spans="1:27">
      <c r="A41" s="69"/>
      <c r="B41" s="100" t="s">
        <v>1010</v>
      </c>
      <c r="C41" s="100"/>
      <c r="D41" s="100"/>
      <c r="E41" s="119"/>
      <c r="F41" s="120"/>
      <c r="G41" s="120"/>
      <c r="H41" s="120"/>
      <c r="I41" s="120"/>
      <c r="J41" s="120"/>
      <c r="K41" s="121"/>
      <c r="L41" s="120"/>
      <c r="M41" s="122"/>
      <c r="N41" s="122"/>
      <c r="O41" s="122"/>
      <c r="P41" s="122"/>
      <c r="Q41" s="102"/>
      <c r="R41" s="103" t="s">
        <v>1010</v>
      </c>
      <c r="S41" s="103"/>
      <c r="T41" s="103"/>
      <c r="U41" s="123"/>
      <c r="W41" s="2" t="s">
        <v>1010</v>
      </c>
      <c r="X41" s="124"/>
      <c r="Y41" s="124"/>
      <c r="Z41" s="125"/>
    </row>
    <row r="42" spans="1:27">
      <c r="A42" s="2" t="s">
        <v>104</v>
      </c>
      <c r="B42" s="3">
        <v>1</v>
      </c>
      <c r="C42" s="126" t="s">
        <v>102</v>
      </c>
      <c r="D42" s="127" t="s">
        <v>65</v>
      </c>
      <c r="E42" s="128">
        <v>1005.2610430000001</v>
      </c>
      <c r="F42" s="105" t="str">
        <f>IF(C42="No match","N/A",IF(K42=1,"OK",IF(Q42="No qualifing runner","No prev","No")))</f>
        <v>OK</v>
      </c>
      <c r="G42" s="129">
        <v>0</v>
      </c>
      <c r="H42" s="130">
        <v>0</v>
      </c>
      <c r="I42" s="131">
        <v>0</v>
      </c>
      <c r="J42" s="130">
        <v>0</v>
      </c>
      <c r="K42" s="132">
        <v>1</v>
      </c>
      <c r="L42" s="108">
        <f>E42-M42</f>
        <v>269.01681300000018</v>
      </c>
      <c r="M42" s="133">
        <v>736.2442299999999</v>
      </c>
      <c r="N42" s="133">
        <v>4</v>
      </c>
      <c r="O42" s="110" t="b">
        <f>C42=P42</f>
        <v>0</v>
      </c>
      <c r="P42" s="110" t="s">
        <v>123</v>
      </c>
      <c r="Q42" s="102" t="s">
        <v>1011</v>
      </c>
      <c r="R42" s="111">
        <v>1</v>
      </c>
      <c r="S42" s="111" t="s">
        <v>1012</v>
      </c>
      <c r="T42" s="111" t="s">
        <v>74</v>
      </c>
      <c r="U42" s="112">
        <v>1077.27508115</v>
      </c>
      <c r="W42" s="2">
        <v>1</v>
      </c>
      <c r="X42" s="113" t="s">
        <v>102</v>
      </c>
      <c r="Y42" s="113" t="s">
        <v>65</v>
      </c>
      <c r="Z42" s="114">
        <v>1005.2611430000001</v>
      </c>
      <c r="AA42" s="2" t="b">
        <f>X42=C42</f>
        <v>1</v>
      </c>
    </row>
    <row r="43" spans="1:27">
      <c r="A43" s="2" t="s">
        <v>176</v>
      </c>
      <c r="B43" s="3">
        <v>2</v>
      </c>
      <c r="C43" s="126" t="s">
        <v>123</v>
      </c>
      <c r="D43" s="127" t="s">
        <v>36</v>
      </c>
      <c r="E43" s="128">
        <v>994.25131034999993</v>
      </c>
      <c r="F43" s="105" t="str">
        <f>IF(C43="No match","N/A",IF(K43=1,"OK",IF(Q43="No qualifing runner","No prev","No")))</f>
        <v>OK</v>
      </c>
      <c r="G43" s="129">
        <v>0</v>
      </c>
      <c r="H43" s="130">
        <v>0</v>
      </c>
      <c r="I43" s="131">
        <v>0</v>
      </c>
      <c r="J43" s="130">
        <v>0</v>
      </c>
      <c r="K43" s="132">
        <v>1</v>
      </c>
      <c r="L43" s="108">
        <f>E43-M43</f>
        <v>18.012806849999947</v>
      </c>
      <c r="M43" s="133">
        <v>976.23850349999998</v>
      </c>
      <c r="N43" s="133">
        <v>6</v>
      </c>
      <c r="O43" s="110" t="b">
        <f>C43=P43</f>
        <v>0</v>
      </c>
      <c r="P43" s="110" t="s">
        <v>666</v>
      </c>
      <c r="Q43" s="102" t="s">
        <v>1013</v>
      </c>
      <c r="R43" s="111">
        <v>2</v>
      </c>
      <c r="S43" s="111" t="s">
        <v>1014</v>
      </c>
      <c r="T43" s="111" t="s">
        <v>50</v>
      </c>
      <c r="U43" s="112">
        <v>1010.264599</v>
      </c>
      <c r="W43" s="2">
        <v>2</v>
      </c>
      <c r="X43" s="113" t="s">
        <v>123</v>
      </c>
      <c r="Y43" s="113" t="s">
        <v>36</v>
      </c>
      <c r="Z43" s="114">
        <v>994.2514103499999</v>
      </c>
      <c r="AA43" s="2" t="b">
        <f>X43=C43</f>
        <v>1</v>
      </c>
    </row>
    <row r="44" spans="1:27">
      <c r="A44" s="2" t="s">
        <v>665</v>
      </c>
      <c r="B44" s="3">
        <v>3</v>
      </c>
      <c r="C44" s="126" t="s">
        <v>125</v>
      </c>
      <c r="D44" s="127" t="s">
        <v>50</v>
      </c>
      <c r="E44" s="128">
        <v>931.24708329999999</v>
      </c>
      <c r="F44" s="105" t="str">
        <f>IF(C44="No match","N/A",IF(K44=1,"OK",IF(Q44="No qualifing runner","No prev","No")))</f>
        <v>OK</v>
      </c>
      <c r="G44" s="129">
        <v>0</v>
      </c>
      <c r="H44" s="130">
        <v>0</v>
      </c>
      <c r="I44" s="131">
        <v>0</v>
      </c>
      <c r="J44" s="130">
        <v>0</v>
      </c>
      <c r="K44" s="132">
        <v>1</v>
      </c>
      <c r="L44" s="108">
        <f>E44-M44</f>
        <v>45.030050300000084</v>
      </c>
      <c r="M44" s="133">
        <v>886.2170329999999</v>
      </c>
      <c r="N44" s="133">
        <v>5</v>
      </c>
      <c r="O44" s="110" t="b">
        <f>C44=P44</f>
        <v>1</v>
      </c>
      <c r="P44" s="110" t="s">
        <v>125</v>
      </c>
      <c r="Q44" s="102" t="s">
        <v>1015</v>
      </c>
      <c r="R44" s="111">
        <v>3</v>
      </c>
      <c r="S44" s="111" t="s">
        <v>1016</v>
      </c>
      <c r="T44" s="111" t="s">
        <v>40</v>
      </c>
      <c r="U44" s="112">
        <v>975.24951499999997</v>
      </c>
      <c r="W44" s="2">
        <v>3</v>
      </c>
      <c r="X44" s="113" t="s">
        <v>125</v>
      </c>
      <c r="Y44" s="113" t="s">
        <v>50</v>
      </c>
      <c r="Z44" s="114">
        <v>931.24718330000007</v>
      </c>
      <c r="AA44" s="2" t="b">
        <f>X44=C44</f>
        <v>1</v>
      </c>
    </row>
    <row r="45" spans="1:27">
      <c r="E45" s="115"/>
      <c r="F45" s="115"/>
      <c r="G45" s="115"/>
      <c r="H45" s="115"/>
      <c r="I45" s="115"/>
      <c r="J45" s="115"/>
      <c r="K45" s="116"/>
      <c r="L45" s="115"/>
      <c r="M45" s="110"/>
      <c r="N45" s="110"/>
      <c r="O45" s="110"/>
      <c r="P45" s="110"/>
      <c r="Q45" s="102"/>
      <c r="R45" s="117"/>
      <c r="S45" s="117"/>
      <c r="T45" s="117"/>
      <c r="U45" s="118"/>
      <c r="X45" s="102"/>
      <c r="Y45" s="102"/>
      <c r="Z45" s="110"/>
    </row>
    <row r="46" spans="1:27">
      <c r="A46" s="69"/>
      <c r="B46" s="100" t="s">
        <v>1017</v>
      </c>
      <c r="C46" s="100"/>
      <c r="D46" s="100"/>
      <c r="E46" s="119"/>
      <c r="F46" s="120"/>
      <c r="G46" s="120"/>
      <c r="H46" s="120"/>
      <c r="I46" s="120"/>
      <c r="J46" s="120"/>
      <c r="K46" s="121"/>
      <c r="L46" s="120"/>
      <c r="M46" s="122"/>
      <c r="N46" s="122"/>
      <c r="O46" s="122"/>
      <c r="P46" s="122"/>
      <c r="Q46" s="102"/>
      <c r="R46" s="103" t="s">
        <v>1017</v>
      </c>
      <c r="S46" s="103"/>
      <c r="T46" s="103"/>
      <c r="U46" s="123"/>
      <c r="W46" s="2" t="s">
        <v>1017</v>
      </c>
      <c r="X46" s="124"/>
      <c r="Y46" s="124"/>
      <c r="Z46" s="125"/>
    </row>
    <row r="47" spans="1:27">
      <c r="A47" s="2" t="s">
        <v>685</v>
      </c>
      <c r="B47" s="3">
        <v>1</v>
      </c>
      <c r="C47" s="126" t="s">
        <v>167</v>
      </c>
      <c r="D47" s="127" t="s">
        <v>40</v>
      </c>
      <c r="E47" s="128">
        <v>911.22593999999992</v>
      </c>
      <c r="F47" s="105" t="str">
        <f>IF(C47="No match","N/A",IF(K47=1,"OK",IF(Q47="No qualifing runner","No prev","No")))</f>
        <v>OK</v>
      </c>
      <c r="G47" s="129">
        <v>0</v>
      </c>
      <c r="H47" s="130">
        <v>0</v>
      </c>
      <c r="I47" s="131">
        <v>0</v>
      </c>
      <c r="J47" s="130">
        <v>0</v>
      </c>
      <c r="K47" s="132">
        <v>1</v>
      </c>
      <c r="L47" s="108">
        <f>E47-M47</f>
        <v>241.01253999999994</v>
      </c>
      <c r="M47" s="133">
        <v>670.21339999999998</v>
      </c>
      <c r="N47" s="133">
        <v>4</v>
      </c>
      <c r="O47" s="110" t="b">
        <f>C47=P47</f>
        <v>1</v>
      </c>
      <c r="P47" s="110" t="s">
        <v>167</v>
      </c>
      <c r="Q47" s="102" t="s">
        <v>1018</v>
      </c>
      <c r="R47" s="111">
        <v>1</v>
      </c>
      <c r="S47" s="111" t="s">
        <v>1019</v>
      </c>
      <c r="T47" s="111" t="s">
        <v>77</v>
      </c>
      <c r="U47" s="112">
        <v>852.21216856000001</v>
      </c>
      <c r="W47" s="2">
        <v>1</v>
      </c>
      <c r="X47" s="113" t="s">
        <v>167</v>
      </c>
      <c r="Y47" s="113" t="s">
        <v>40</v>
      </c>
      <c r="Z47" s="114">
        <v>911.2260399999999</v>
      </c>
      <c r="AA47" s="2" t="b">
        <f>X47=C47</f>
        <v>1</v>
      </c>
    </row>
    <row r="48" spans="1:27">
      <c r="A48" s="2" t="s">
        <v>686</v>
      </c>
      <c r="B48" s="3">
        <v>2</v>
      </c>
      <c r="C48" s="126" t="s">
        <v>196</v>
      </c>
      <c r="D48" s="127" t="s">
        <v>36</v>
      </c>
      <c r="E48" s="128">
        <v>715.20073489999993</v>
      </c>
      <c r="F48" s="105" t="str">
        <f>IF(C48="No match","N/A",IF(K48=1,"OK",IF(Q48="No qualifing runner","No prev","No")))</f>
        <v>OK</v>
      </c>
      <c r="G48" s="129">
        <v>0</v>
      </c>
      <c r="H48" s="130">
        <v>0</v>
      </c>
      <c r="I48" s="131">
        <v>0</v>
      </c>
      <c r="J48" s="130">
        <v>0</v>
      </c>
      <c r="K48" s="132">
        <v>1</v>
      </c>
      <c r="L48" s="108">
        <f>E48-M48</f>
        <v>103.0486858999999</v>
      </c>
      <c r="M48" s="133">
        <v>612.15204900000003</v>
      </c>
      <c r="N48" s="133">
        <v>5</v>
      </c>
      <c r="O48" s="110" t="b">
        <f>C48=P48</f>
        <v>0</v>
      </c>
      <c r="P48" s="110" t="s">
        <v>211</v>
      </c>
      <c r="Q48" s="102" t="s">
        <v>1020</v>
      </c>
      <c r="R48" s="111">
        <v>2</v>
      </c>
      <c r="S48" s="111" t="s">
        <v>1021</v>
      </c>
      <c r="T48" s="111" t="s">
        <v>33</v>
      </c>
      <c r="U48" s="112">
        <v>732.19106489000001</v>
      </c>
      <c r="W48" s="2">
        <v>2</v>
      </c>
      <c r="X48" s="113" t="s">
        <v>196</v>
      </c>
      <c r="Y48" s="113" t="s">
        <v>36</v>
      </c>
      <c r="Z48" s="114">
        <v>715.2008348999999</v>
      </c>
      <c r="AA48" s="2" t="b">
        <f>X48=C48</f>
        <v>1</v>
      </c>
    </row>
    <row r="49" spans="1:27">
      <c r="A49" s="2" t="s">
        <v>687</v>
      </c>
      <c r="B49" s="3">
        <v>3</v>
      </c>
      <c r="C49" s="126" t="s">
        <v>211</v>
      </c>
      <c r="D49" s="127" t="s">
        <v>47</v>
      </c>
      <c r="E49" s="128">
        <v>707.18902050000008</v>
      </c>
      <c r="F49" s="105" t="str">
        <f>IF(C49="No match","N/A",IF(K49=1,"OK",IF(Q49="No qualifing runner","No prev","No")))</f>
        <v>OK</v>
      </c>
      <c r="G49" s="129">
        <v>0</v>
      </c>
      <c r="H49" s="130">
        <v>0</v>
      </c>
      <c r="I49" s="131">
        <v>0</v>
      </c>
      <c r="J49" s="130">
        <v>0</v>
      </c>
      <c r="K49" s="132">
        <v>1</v>
      </c>
      <c r="L49" s="108">
        <f>E49-M49</f>
        <v>55.032915500000172</v>
      </c>
      <c r="M49" s="133">
        <v>652.15610499999991</v>
      </c>
      <c r="N49" s="133">
        <v>5</v>
      </c>
      <c r="O49" s="110" t="b">
        <f>C49=P49</f>
        <v>0</v>
      </c>
      <c r="P49" s="110" t="s">
        <v>688</v>
      </c>
      <c r="Q49" s="102" t="s">
        <v>1020</v>
      </c>
      <c r="R49" s="111">
        <v>3</v>
      </c>
      <c r="S49" s="111" t="s">
        <v>1022</v>
      </c>
      <c r="T49" s="111" t="s">
        <v>1007</v>
      </c>
      <c r="U49" s="112">
        <v>712.18857800000001</v>
      </c>
      <c r="W49" s="2">
        <v>3</v>
      </c>
      <c r="X49" s="113" t="s">
        <v>211</v>
      </c>
      <c r="Y49" s="113" t="s">
        <v>47</v>
      </c>
      <c r="Z49" s="114">
        <v>707.18912050000006</v>
      </c>
      <c r="AA49" s="2" t="b">
        <f>X49=C49</f>
        <v>1</v>
      </c>
    </row>
    <row r="50" spans="1:27">
      <c r="E50" s="115"/>
      <c r="F50" s="115"/>
      <c r="G50" s="115"/>
      <c r="H50" s="115"/>
      <c r="I50" s="115"/>
      <c r="J50" s="115"/>
      <c r="K50" s="116"/>
      <c r="L50" s="115"/>
      <c r="M50" s="110"/>
      <c r="N50" s="110"/>
      <c r="O50" s="110"/>
      <c r="P50" s="110"/>
      <c r="Q50" s="102"/>
      <c r="R50" s="117"/>
      <c r="S50" s="117"/>
      <c r="T50" s="117"/>
      <c r="U50" s="118"/>
      <c r="X50" s="102"/>
      <c r="Y50" s="102"/>
      <c r="Z50" s="110"/>
    </row>
    <row r="51" spans="1:27">
      <c r="A51" s="69"/>
      <c r="B51" s="100" t="s">
        <v>1023</v>
      </c>
      <c r="C51" s="100"/>
      <c r="D51" s="100"/>
      <c r="E51" s="119"/>
      <c r="F51" s="120"/>
      <c r="G51" s="120"/>
      <c r="H51" s="120"/>
      <c r="I51" s="120"/>
      <c r="J51" s="120"/>
      <c r="K51" s="121"/>
      <c r="L51" s="120"/>
      <c r="M51" s="110"/>
      <c r="N51" s="110"/>
      <c r="O51" s="110"/>
      <c r="P51" s="110"/>
      <c r="Q51" s="102"/>
      <c r="R51" s="103" t="s">
        <v>1023</v>
      </c>
      <c r="S51" s="103"/>
      <c r="T51" s="103"/>
      <c r="U51" s="123"/>
      <c r="W51" s="1" t="s">
        <v>1023</v>
      </c>
      <c r="X51" s="124"/>
      <c r="Y51" s="124"/>
      <c r="Z51" s="125"/>
    </row>
    <row r="52" spans="1:27">
      <c r="A52" s="2" t="s">
        <v>704</v>
      </c>
      <c r="B52" s="3">
        <v>1</v>
      </c>
      <c r="C52" s="126" t="s">
        <v>703</v>
      </c>
      <c r="D52" s="127" t="s">
        <v>40</v>
      </c>
      <c r="E52" s="128">
        <v>700.16494799999998</v>
      </c>
      <c r="F52" s="105" t="str">
        <f>IF(C52="No match","N/A",IF(K52=1,"OK",IF(Q52="No qualifing runner","No prev","No")))</f>
        <v>OK</v>
      </c>
      <c r="G52" s="129">
        <v>0</v>
      </c>
      <c r="H52" s="130">
        <v>0</v>
      </c>
      <c r="I52" s="131">
        <v>0</v>
      </c>
      <c r="J52" s="130">
        <v>0</v>
      </c>
      <c r="K52" s="132">
        <v>1</v>
      </c>
      <c r="L52" s="108">
        <f>E52-M52</f>
        <v>-1.3000000000147338E-3</v>
      </c>
      <c r="M52" s="133">
        <v>700.166248</v>
      </c>
      <c r="N52" s="133">
        <v>4</v>
      </c>
      <c r="O52" s="110" t="b">
        <f>C52=P52</f>
        <v>1</v>
      </c>
      <c r="P52" s="110" t="s">
        <v>703</v>
      </c>
      <c r="Q52" s="102" t="s">
        <v>703</v>
      </c>
      <c r="R52" s="111">
        <v>1</v>
      </c>
      <c r="S52" s="111" t="s">
        <v>1024</v>
      </c>
      <c r="T52" s="111" t="s">
        <v>40</v>
      </c>
      <c r="U52" s="112">
        <v>735.18488150999997</v>
      </c>
      <c r="W52" s="2">
        <v>1</v>
      </c>
      <c r="X52" s="113" t="s">
        <v>703</v>
      </c>
      <c r="Y52" s="113" t="s">
        <v>40</v>
      </c>
      <c r="Z52" s="114">
        <v>700.16504799999996</v>
      </c>
      <c r="AA52" s="2" t="b">
        <f>X52=C52</f>
        <v>1</v>
      </c>
    </row>
    <row r="53" spans="1:27">
      <c r="A53" s="2" t="s">
        <v>705</v>
      </c>
      <c r="B53" s="3">
        <v>2</v>
      </c>
      <c r="C53" s="126" t="s">
        <v>242</v>
      </c>
      <c r="D53" s="127" t="s">
        <v>40</v>
      </c>
      <c r="E53" s="128">
        <v>615.17061539999997</v>
      </c>
      <c r="F53" s="105" t="str">
        <f>IF(C53="No match","N/A",IF(K53=1,"OK",IF(Q53="No qualifing runner","No prev","No")))</f>
        <v>OK</v>
      </c>
      <c r="G53" s="129">
        <v>0</v>
      </c>
      <c r="H53" s="130">
        <v>0</v>
      </c>
      <c r="I53" s="131">
        <v>0</v>
      </c>
      <c r="J53" s="130">
        <v>0</v>
      </c>
      <c r="K53" s="132">
        <v>1</v>
      </c>
      <c r="L53" s="108">
        <f>E53-M53</f>
        <v>83.041661399999953</v>
      </c>
      <c r="M53" s="133">
        <v>532.12895400000002</v>
      </c>
      <c r="N53" s="133">
        <v>5</v>
      </c>
      <c r="O53" s="110" t="b">
        <f>C53=P53</f>
        <v>1</v>
      </c>
      <c r="P53" s="110" t="s">
        <v>242</v>
      </c>
      <c r="Q53" s="102" t="s">
        <v>1025</v>
      </c>
      <c r="R53" s="111">
        <v>2</v>
      </c>
      <c r="S53" s="111" t="s">
        <v>1026</v>
      </c>
      <c r="T53" s="111" t="s">
        <v>1007</v>
      </c>
      <c r="U53" s="112">
        <v>638.1607848000001</v>
      </c>
      <c r="W53" s="2">
        <v>2</v>
      </c>
      <c r="X53" s="113" t="s">
        <v>242</v>
      </c>
      <c r="Y53" s="113" t="s">
        <v>40</v>
      </c>
      <c r="Z53" s="114">
        <v>615.17071539999995</v>
      </c>
      <c r="AA53" s="2" t="b">
        <f>X53=C53</f>
        <v>1</v>
      </c>
    </row>
    <row r="54" spans="1:27">
      <c r="A54" s="2" t="s">
        <v>706</v>
      </c>
      <c r="B54" s="3">
        <v>3</v>
      </c>
      <c r="C54" s="126" t="s">
        <v>255</v>
      </c>
      <c r="D54" s="127" t="s">
        <v>65</v>
      </c>
      <c r="E54" s="128">
        <v>591.16549520000001</v>
      </c>
      <c r="F54" s="105" t="str">
        <f>IF(C54="No match","N/A",IF(K54=1,"OK",IF(Q54="No qualifing runner","No prev","No")))</f>
        <v>OK</v>
      </c>
      <c r="G54" s="129">
        <v>0</v>
      </c>
      <c r="H54" s="130">
        <v>0</v>
      </c>
      <c r="I54" s="131">
        <v>0</v>
      </c>
      <c r="J54" s="130">
        <v>0</v>
      </c>
      <c r="K54" s="132">
        <v>1</v>
      </c>
      <c r="L54" s="108">
        <f>E54-M54</f>
        <v>91.046843200000012</v>
      </c>
      <c r="M54" s="133">
        <v>500.118652</v>
      </c>
      <c r="N54" s="133">
        <v>5</v>
      </c>
      <c r="O54" s="110" t="b">
        <f>C54=P54</f>
        <v>1</v>
      </c>
      <c r="P54" s="110" t="s">
        <v>255</v>
      </c>
      <c r="Q54" s="102" t="s">
        <v>1025</v>
      </c>
      <c r="R54" s="111">
        <v>3</v>
      </c>
      <c r="S54" s="111" t="s">
        <v>1027</v>
      </c>
      <c r="T54" s="111" t="s">
        <v>33</v>
      </c>
      <c r="U54" s="112">
        <v>612.16502000000003</v>
      </c>
      <c r="W54" s="2">
        <v>3</v>
      </c>
      <c r="X54" s="113" t="s">
        <v>255</v>
      </c>
      <c r="Y54" s="113" t="s">
        <v>65</v>
      </c>
      <c r="Z54" s="114">
        <v>591.16559519999998</v>
      </c>
      <c r="AA54" s="2" t="b">
        <f>X54=C54</f>
        <v>1</v>
      </c>
    </row>
    <row r="55" spans="1:27">
      <c r="E55" s="115"/>
      <c r="F55" s="115"/>
      <c r="G55" s="115"/>
      <c r="H55" s="115"/>
      <c r="I55" s="115"/>
      <c r="J55" s="115"/>
      <c r="K55" s="116"/>
      <c r="L55" s="115"/>
      <c r="M55" s="110"/>
      <c r="N55" s="110"/>
      <c r="O55" s="110"/>
      <c r="P55" s="110"/>
      <c r="Q55" s="102"/>
      <c r="R55" s="117"/>
      <c r="S55" s="117"/>
      <c r="T55" s="117"/>
      <c r="U55" s="118"/>
      <c r="X55" s="102"/>
      <c r="Y55" s="102"/>
      <c r="Z55" s="110"/>
    </row>
    <row r="56" spans="1:27">
      <c r="A56" s="1" t="s">
        <v>1028</v>
      </c>
      <c r="B56" s="100" t="s">
        <v>1029</v>
      </c>
      <c r="C56" s="100"/>
      <c r="D56" s="100"/>
      <c r="E56" s="119"/>
      <c r="F56" s="120"/>
      <c r="G56" s="120"/>
      <c r="H56" s="120"/>
      <c r="I56" s="120"/>
      <c r="J56" s="120"/>
      <c r="K56" s="121"/>
      <c r="L56" s="120"/>
      <c r="M56" s="122"/>
      <c r="N56" s="122"/>
      <c r="O56" s="122"/>
      <c r="P56" s="122"/>
      <c r="Q56" s="102"/>
      <c r="R56" s="103" t="s">
        <v>1029</v>
      </c>
      <c r="S56" s="103"/>
      <c r="T56" s="103"/>
      <c r="U56" s="123"/>
      <c r="W56" s="2" t="s">
        <v>1029</v>
      </c>
      <c r="X56" s="124"/>
      <c r="Y56" s="124"/>
      <c r="Z56" s="125"/>
    </row>
    <row r="57" spans="1:27">
      <c r="B57" s="3">
        <v>1</v>
      </c>
      <c r="C57" s="3" t="str">
        <f t="shared" ref="C57:D59" si="1">INDEX(C$62:C$99,MATCH($E57,$E$62:$E$99,0))</f>
        <v>Grace Baker</v>
      </c>
      <c r="D57" s="3" t="str">
        <f t="shared" si="1"/>
        <v>HAC</v>
      </c>
      <c r="E57" s="104">
        <f>LARGE(E$62:E$99,1)</f>
        <v>800.0020219999999</v>
      </c>
      <c r="F57" s="105" t="str">
        <f>IF(C57="No match","N/A",IF(K57=1,"OK",IF(Q57="No qualifing runner","No prev","No")))</f>
        <v>OK</v>
      </c>
      <c r="G57" s="106"/>
      <c r="H57" s="106"/>
      <c r="I57" s="106"/>
      <c r="J57" s="106"/>
      <c r="K57" s="107">
        <f>INDEX(K$61:K$105,MATCH(M57,M$61:M$105,0))</f>
        <v>1</v>
      </c>
      <c r="L57" s="108">
        <f>E57-M57</f>
        <v>4.7800252999998065</v>
      </c>
      <c r="M57" s="109">
        <f>LARGE(M$61:M$105,1)</f>
        <v>795.22199670000009</v>
      </c>
      <c r="N57" s="109">
        <f>INDEX(N$61:N$105,MATCH($E57,$E$61:$E$105,0))</f>
        <v>4</v>
      </c>
      <c r="O57" s="110" t="b">
        <f>C57=P57</f>
        <v>0</v>
      </c>
      <c r="P57" s="110" t="s">
        <v>86</v>
      </c>
      <c r="Q57" s="102"/>
      <c r="R57" s="135">
        <v>1</v>
      </c>
      <c r="S57" s="111" t="s">
        <v>1030</v>
      </c>
      <c r="T57" s="111" t="s">
        <v>74</v>
      </c>
      <c r="U57" s="112">
        <v>800.21432197999991</v>
      </c>
      <c r="W57" s="2">
        <v>1</v>
      </c>
      <c r="X57" s="113" t="s">
        <v>56</v>
      </c>
      <c r="Y57" s="113" t="s">
        <v>24</v>
      </c>
      <c r="Z57" s="114">
        <v>800.0020219999999</v>
      </c>
      <c r="AA57" s="2" t="b">
        <f>X57=C57</f>
        <v>1</v>
      </c>
    </row>
    <row r="58" spans="1:27">
      <c r="B58" s="3">
        <v>2</v>
      </c>
      <c r="C58" s="3" t="str">
        <f>INDEX(C$62:C$99,MATCH($E58,$E$62:$E$99,0))</f>
        <v>Alison Moore</v>
      </c>
      <c r="D58" s="3" t="str">
        <f t="shared" si="1"/>
        <v>EAST</v>
      </c>
      <c r="E58" s="104">
        <f>LARGE(E$62:E$99,2)</f>
        <v>797.22190966999995</v>
      </c>
      <c r="F58" s="105" t="str">
        <f>IF(C58="No match","N/A",IF(K58=1,"OK",IF(Q58="No qualifing runner","No prev","No")))</f>
        <v>OK</v>
      </c>
      <c r="G58" s="106"/>
      <c r="H58" s="106"/>
      <c r="I58" s="106"/>
      <c r="J58" s="106"/>
      <c r="K58" s="107">
        <f>INDEX(K$61:K$105,MATCH(M58,M$61:M$105,0))</f>
        <v>1</v>
      </c>
      <c r="L58" s="108">
        <f>E58-M58</f>
        <v>15.014456569999993</v>
      </c>
      <c r="M58" s="109">
        <f>LARGE(M$61:M$105,2)</f>
        <v>782.20745309999995</v>
      </c>
      <c r="N58" s="109">
        <f>INDEX(N$61:N$105,MATCH($E58,$E$61:$E$105,0))</f>
        <v>6</v>
      </c>
      <c r="O58" s="110" t="b">
        <f>C58=P58</f>
        <v>0</v>
      </c>
      <c r="P58" s="110" t="s">
        <v>794</v>
      </c>
      <c r="Q58" s="102"/>
      <c r="R58" s="135">
        <v>2</v>
      </c>
      <c r="S58" s="111" t="s">
        <v>1031</v>
      </c>
      <c r="T58" s="111" t="s">
        <v>74</v>
      </c>
      <c r="U58" s="112">
        <v>793.21639842000002</v>
      </c>
      <c r="W58" s="2">
        <v>2</v>
      </c>
      <c r="X58" s="113" t="s">
        <v>86</v>
      </c>
      <c r="Y58" s="113" t="s">
        <v>47</v>
      </c>
      <c r="Z58" s="114">
        <v>797.22190966999995</v>
      </c>
      <c r="AA58" s="2" t="b">
        <f>X58=C58</f>
        <v>1</v>
      </c>
    </row>
    <row r="59" spans="1:27">
      <c r="B59" s="3">
        <v>3</v>
      </c>
      <c r="C59" s="3" t="str">
        <f t="shared" si="1"/>
        <v>Kirsty Mcdermott</v>
      </c>
      <c r="D59" s="3" t="str">
        <f t="shared" si="1"/>
        <v>CROW</v>
      </c>
      <c r="E59" s="104">
        <f>LARGE(E$62:E$99,3)</f>
        <v>791.02160759999992</v>
      </c>
      <c r="F59" s="105" t="str">
        <f>IF(C59="No match","N/A",IF(K59=1,"OK",IF(Q59="No qualifing runner","No prev","No")))</f>
        <v>OK</v>
      </c>
      <c r="G59" s="106"/>
      <c r="H59" s="106"/>
      <c r="I59" s="106"/>
      <c r="J59" s="106"/>
      <c r="K59" s="107">
        <f>INDEX(K$61:K$105,MATCH(M59,M$61:M$105,0))</f>
        <v>1</v>
      </c>
      <c r="L59" s="108">
        <f>E59-M59</f>
        <v>15.827443500000072</v>
      </c>
      <c r="M59" s="109">
        <f>LARGE(M$61:M$105,3)</f>
        <v>775.19416409999985</v>
      </c>
      <c r="N59" s="109">
        <f>INDEX(N$61:N$105,MATCH($E59,$E$61:$E$105,0))</f>
        <v>4</v>
      </c>
      <c r="O59" s="110" t="b">
        <f>C59=P59</f>
        <v>0</v>
      </c>
      <c r="P59" s="110" t="s">
        <v>114</v>
      </c>
      <c r="Q59" s="102"/>
      <c r="R59" s="135">
        <v>3</v>
      </c>
      <c r="S59" s="111" t="s">
        <v>1032</v>
      </c>
      <c r="T59" s="111" t="s">
        <v>74</v>
      </c>
      <c r="U59" s="112">
        <v>789.20895600000006</v>
      </c>
      <c r="W59" s="2">
        <v>3</v>
      </c>
      <c r="X59" s="113" t="s">
        <v>87</v>
      </c>
      <c r="Y59" s="113" t="s">
        <v>36</v>
      </c>
      <c r="Z59" s="114">
        <v>791.02160759999992</v>
      </c>
      <c r="AA59" s="2" t="b">
        <f>X59=C59</f>
        <v>1</v>
      </c>
    </row>
    <row r="60" spans="1:27">
      <c r="E60" s="115"/>
      <c r="F60" s="115"/>
      <c r="G60" s="115"/>
      <c r="H60" s="115"/>
      <c r="I60" s="115"/>
      <c r="J60" s="115"/>
      <c r="K60" s="116"/>
      <c r="L60" s="115"/>
      <c r="M60" s="110"/>
      <c r="N60" s="110"/>
      <c r="O60" s="110"/>
      <c r="P60" s="110"/>
      <c r="Q60" s="102"/>
      <c r="R60" s="117"/>
      <c r="S60" s="117"/>
      <c r="T60" s="117"/>
      <c r="U60" s="118"/>
      <c r="X60" s="102"/>
      <c r="Y60" s="102"/>
      <c r="Z60" s="110"/>
    </row>
    <row r="61" spans="1:27">
      <c r="A61" s="69"/>
      <c r="B61" s="100" t="s">
        <v>1033</v>
      </c>
      <c r="C61" s="100"/>
      <c r="D61" s="100"/>
      <c r="E61" s="119"/>
      <c r="F61" s="120"/>
      <c r="G61" s="120"/>
      <c r="H61" s="120"/>
      <c r="I61" s="120"/>
      <c r="J61" s="120"/>
      <c r="K61" s="121"/>
      <c r="L61" s="120"/>
      <c r="M61" s="122"/>
      <c r="N61" s="122"/>
      <c r="O61" s="122"/>
      <c r="P61" s="122"/>
      <c r="Q61" s="102"/>
      <c r="R61" s="103" t="s">
        <v>1033</v>
      </c>
      <c r="S61" s="103"/>
      <c r="T61" s="103"/>
      <c r="U61" s="123"/>
      <c r="W61" s="2" t="s">
        <v>1033</v>
      </c>
      <c r="X61" s="124"/>
      <c r="Y61" s="124"/>
      <c r="Z61" s="125"/>
    </row>
    <row r="62" spans="1:27">
      <c r="A62" s="2" t="s">
        <v>59</v>
      </c>
      <c r="B62" s="3">
        <v>1</v>
      </c>
      <c r="C62" s="126" t="s">
        <v>56</v>
      </c>
      <c r="D62" s="127" t="s">
        <v>24</v>
      </c>
      <c r="E62" s="128">
        <v>800.0020219999999</v>
      </c>
      <c r="F62" s="105" t="str">
        <f>IF(C62="No match","N/A",IF(K62=1,"OK",IF(Q62="No qualifing runner","No prev","No")))</f>
        <v>OK</v>
      </c>
      <c r="G62" s="129">
        <v>0</v>
      </c>
      <c r="H62" s="130">
        <v>0</v>
      </c>
      <c r="I62" s="131">
        <v>0</v>
      </c>
      <c r="J62" s="130">
        <v>0</v>
      </c>
      <c r="K62" s="132">
        <v>1</v>
      </c>
      <c r="L62" s="108">
        <f>E62-M62</f>
        <v>200.00070200000005</v>
      </c>
      <c r="M62" s="133">
        <v>600.00131999999985</v>
      </c>
      <c r="N62" s="133">
        <v>4</v>
      </c>
      <c r="O62" s="110" t="b">
        <f>C62=P62</f>
        <v>0</v>
      </c>
      <c r="P62" s="110" t="s">
        <v>86</v>
      </c>
      <c r="Q62" s="102" t="s">
        <v>1034</v>
      </c>
      <c r="R62" s="111">
        <v>1</v>
      </c>
      <c r="S62" s="111" t="s">
        <v>1035</v>
      </c>
      <c r="T62" s="111" t="s">
        <v>24</v>
      </c>
      <c r="U62" s="112">
        <v>770.21820800000012</v>
      </c>
      <c r="W62" s="2">
        <v>1</v>
      </c>
      <c r="X62" s="113" t="s">
        <v>56</v>
      </c>
      <c r="Y62" s="113" t="s">
        <v>24</v>
      </c>
      <c r="Z62" s="114">
        <v>800.0020219999999</v>
      </c>
      <c r="AA62" s="2" t="b">
        <f>X62=C62</f>
        <v>1</v>
      </c>
    </row>
    <row r="63" spans="1:27">
      <c r="A63" s="2" t="s">
        <v>134</v>
      </c>
      <c r="B63" s="3">
        <v>2</v>
      </c>
      <c r="C63" s="126" t="s">
        <v>86</v>
      </c>
      <c r="D63" s="127" t="s">
        <v>47</v>
      </c>
      <c r="E63" s="128">
        <v>797.22190966999995</v>
      </c>
      <c r="F63" s="105" t="str">
        <f>IF(C63="No match","N/A",IF(K63=1,"OK",IF(Q63="No qualifing runner","No prev","No")))</f>
        <v>OK</v>
      </c>
      <c r="G63" s="129">
        <v>0</v>
      </c>
      <c r="H63" s="130">
        <v>0</v>
      </c>
      <c r="I63" s="131">
        <v>0</v>
      </c>
      <c r="J63" s="130">
        <v>0</v>
      </c>
      <c r="K63" s="132">
        <v>1</v>
      </c>
      <c r="L63" s="108">
        <f>E63-M63</f>
        <v>1.9999129699998548</v>
      </c>
      <c r="M63" s="133">
        <v>795.22199670000009</v>
      </c>
      <c r="N63" s="133">
        <v>6</v>
      </c>
      <c r="O63" s="110" t="b">
        <f>C63=P63</f>
        <v>0</v>
      </c>
      <c r="P63" s="110" t="s">
        <v>114</v>
      </c>
      <c r="Q63" s="102" t="s">
        <v>1036</v>
      </c>
      <c r="R63" s="111">
        <v>2</v>
      </c>
      <c r="S63" s="111" t="s">
        <v>1037</v>
      </c>
      <c r="T63" s="111" t="s">
        <v>36</v>
      </c>
      <c r="U63" s="112">
        <v>760.21698199999992</v>
      </c>
      <c r="W63" s="2">
        <v>2</v>
      </c>
      <c r="X63" s="113" t="s">
        <v>86</v>
      </c>
      <c r="Y63" s="113" t="s">
        <v>47</v>
      </c>
      <c r="Z63" s="114">
        <v>797.22190966999995</v>
      </c>
      <c r="AA63" s="2" t="b">
        <f>X63=C63</f>
        <v>1</v>
      </c>
    </row>
    <row r="64" spans="1:27">
      <c r="A64" s="2" t="s">
        <v>719</v>
      </c>
      <c r="B64" s="3">
        <v>3</v>
      </c>
      <c r="C64" s="126" t="s">
        <v>87</v>
      </c>
      <c r="D64" s="127" t="s">
        <v>36</v>
      </c>
      <c r="E64" s="128">
        <v>791.02160759999992</v>
      </c>
      <c r="F64" s="105" t="str">
        <f>IF(C64="No match","N/A",IF(K64=1,"OK",IF(Q64="No qualifing runner","No prev","No")))</f>
        <v>OK</v>
      </c>
      <c r="G64" s="129">
        <v>0</v>
      </c>
      <c r="H64" s="130">
        <v>0</v>
      </c>
      <c r="I64" s="131">
        <v>0</v>
      </c>
      <c r="J64" s="130">
        <v>0</v>
      </c>
      <c r="K64" s="132">
        <v>1</v>
      </c>
      <c r="L64" s="108">
        <f>E64-M64</f>
        <v>198.00072159999991</v>
      </c>
      <c r="M64" s="133">
        <v>593.02088600000002</v>
      </c>
      <c r="N64" s="133">
        <v>4</v>
      </c>
      <c r="O64" s="110" t="b">
        <f>C64=P64</f>
        <v>0</v>
      </c>
      <c r="P64" s="110" t="s">
        <v>165</v>
      </c>
      <c r="Q64" s="102" t="s">
        <v>1038</v>
      </c>
      <c r="R64" s="111">
        <v>3</v>
      </c>
      <c r="S64" s="111" t="s">
        <v>1039</v>
      </c>
      <c r="T64" s="111" t="s">
        <v>50</v>
      </c>
      <c r="U64" s="112">
        <v>749.21137298999997</v>
      </c>
      <c r="W64" s="2">
        <v>3</v>
      </c>
      <c r="X64" s="113" t="s">
        <v>87</v>
      </c>
      <c r="Y64" s="113" t="s">
        <v>36</v>
      </c>
      <c r="Z64" s="114">
        <v>791.02160759999992</v>
      </c>
      <c r="AA64" s="2" t="b">
        <f>X64=C64</f>
        <v>1</v>
      </c>
    </row>
    <row r="65" spans="1:27">
      <c r="E65" s="115"/>
      <c r="F65" s="115"/>
      <c r="G65" s="115"/>
      <c r="H65" s="115"/>
      <c r="I65" s="115"/>
      <c r="J65" s="115"/>
      <c r="K65" s="116"/>
      <c r="L65" s="115"/>
      <c r="M65" s="110"/>
      <c r="N65" s="110"/>
      <c r="O65" s="110"/>
      <c r="P65" s="110"/>
      <c r="Q65" s="102"/>
      <c r="R65" s="117"/>
      <c r="S65" s="117"/>
      <c r="T65" s="117"/>
      <c r="U65" s="118"/>
      <c r="X65" s="102"/>
      <c r="Y65" s="102"/>
      <c r="Z65" s="110"/>
    </row>
    <row r="66" spans="1:27">
      <c r="A66" s="69"/>
      <c r="B66" s="100" t="s">
        <v>1040</v>
      </c>
      <c r="C66" s="100"/>
      <c r="D66" s="100"/>
      <c r="E66" s="119"/>
      <c r="F66" s="120"/>
      <c r="G66" s="120"/>
      <c r="H66" s="120"/>
      <c r="I66" s="120"/>
      <c r="J66" s="120"/>
      <c r="K66" s="121"/>
      <c r="L66" s="120"/>
      <c r="M66" s="122"/>
      <c r="N66" s="122"/>
      <c r="O66" s="110"/>
      <c r="P66" s="110"/>
      <c r="Q66" s="102"/>
      <c r="R66" s="117"/>
      <c r="S66" s="117"/>
      <c r="T66" s="117"/>
      <c r="U66" s="118"/>
      <c r="W66" s="2" t="s">
        <v>1040</v>
      </c>
      <c r="X66" s="124"/>
      <c r="Y66" s="124"/>
      <c r="Z66" s="125"/>
    </row>
    <row r="67" spans="1:27">
      <c r="A67" s="1" t="s">
        <v>743</v>
      </c>
      <c r="B67" s="3">
        <v>1</v>
      </c>
      <c r="C67" s="126" t="s">
        <v>132</v>
      </c>
      <c r="D67" s="127" t="s">
        <v>24</v>
      </c>
      <c r="E67" s="128">
        <v>777.20845388999999</v>
      </c>
      <c r="F67" s="105" t="str">
        <f>IF(C67="No match","N/A",IF(K67=1,"OK",IF(Q67="No qualifing runner","No prev","No")))</f>
        <v>OK</v>
      </c>
      <c r="G67" s="129">
        <v>0</v>
      </c>
      <c r="H67" s="130">
        <v>0</v>
      </c>
      <c r="I67" s="131">
        <v>0</v>
      </c>
      <c r="J67" s="130">
        <v>0</v>
      </c>
      <c r="K67" s="132">
        <v>1</v>
      </c>
      <c r="L67" s="108">
        <f>E67-M67</f>
        <v>3.9999149899999793</v>
      </c>
      <c r="M67" s="133">
        <v>773.20853890000001</v>
      </c>
      <c r="N67" s="133">
        <v>6</v>
      </c>
      <c r="O67" s="110"/>
      <c r="P67" s="110"/>
      <c r="Q67" s="134" t="s">
        <v>1041</v>
      </c>
      <c r="R67" s="117"/>
      <c r="S67" s="117"/>
      <c r="T67" s="117"/>
      <c r="U67" s="118"/>
      <c r="W67" s="2">
        <v>1</v>
      </c>
      <c r="X67" s="113" t="s">
        <v>132</v>
      </c>
      <c r="Y67" s="113" t="s">
        <v>24</v>
      </c>
      <c r="Z67" s="114">
        <v>777.20845388999999</v>
      </c>
      <c r="AA67" s="2" t="b">
        <f>X67=C67</f>
        <v>1</v>
      </c>
    </row>
    <row r="68" spans="1:27">
      <c r="A68" s="1" t="s">
        <v>744</v>
      </c>
      <c r="B68" s="3">
        <v>2</v>
      </c>
      <c r="C68" s="126" t="s">
        <v>135</v>
      </c>
      <c r="D68" s="127" t="s">
        <v>24</v>
      </c>
      <c r="E68" s="128">
        <v>773.01685412000006</v>
      </c>
      <c r="F68" s="105" t="str">
        <f>IF(C68="No match","N/A",IF(K68=1,"OK",IF(Q68="No qualifing runner","No prev","No")))</f>
        <v>OK</v>
      </c>
      <c r="G68" s="129">
        <v>0</v>
      </c>
      <c r="H68" s="130">
        <v>0</v>
      </c>
      <c r="I68" s="131">
        <v>0</v>
      </c>
      <c r="J68" s="130">
        <v>0</v>
      </c>
      <c r="K68" s="132">
        <v>1</v>
      </c>
      <c r="L68" s="108">
        <f>E68-M68</f>
        <v>0.99990292000006775</v>
      </c>
      <c r="M68" s="133">
        <v>772.01695119999999</v>
      </c>
      <c r="N68" s="133">
        <v>5</v>
      </c>
      <c r="O68" s="110"/>
      <c r="P68" s="110"/>
      <c r="Q68" s="134" t="s">
        <v>1041</v>
      </c>
      <c r="R68" s="117"/>
      <c r="S68" s="117"/>
      <c r="T68" s="117"/>
      <c r="U68" s="118"/>
      <c r="W68" s="2">
        <v>2</v>
      </c>
      <c r="X68" s="113" t="s">
        <v>135</v>
      </c>
      <c r="Y68" s="113" t="s">
        <v>24</v>
      </c>
      <c r="Z68" s="114">
        <v>773.01685412000006</v>
      </c>
      <c r="AA68" s="2" t="b">
        <f>X68=C68</f>
        <v>1</v>
      </c>
    </row>
    <row r="69" spans="1:27">
      <c r="A69" s="1" t="s">
        <v>745</v>
      </c>
      <c r="B69" s="3">
        <v>3</v>
      </c>
      <c r="C69" s="126" t="s">
        <v>150</v>
      </c>
      <c r="D69" s="127" t="s">
        <v>36</v>
      </c>
      <c r="E69" s="128">
        <v>765.19533021999996</v>
      </c>
      <c r="F69" s="105" t="str">
        <f>IF(C69="No match","N/A",IF(K69=1,"OK",IF(Q69="No qualifing runner","No prev","No")))</f>
        <v>OK</v>
      </c>
      <c r="G69" s="129">
        <v>0</v>
      </c>
      <c r="H69" s="130">
        <v>0</v>
      </c>
      <c r="I69" s="131">
        <v>0</v>
      </c>
      <c r="J69" s="130">
        <v>0</v>
      </c>
      <c r="K69" s="132">
        <v>1</v>
      </c>
      <c r="L69" s="108">
        <f>E69-M69</f>
        <v>17.999908019999907</v>
      </c>
      <c r="M69" s="133">
        <v>747.19542220000005</v>
      </c>
      <c r="N69" s="133">
        <v>5</v>
      </c>
      <c r="O69" s="110"/>
      <c r="P69" s="110"/>
      <c r="Q69" s="134" t="s">
        <v>1041</v>
      </c>
      <c r="R69" s="117"/>
      <c r="S69" s="117"/>
      <c r="T69" s="117"/>
      <c r="U69" s="118"/>
      <c r="W69" s="2">
        <v>3</v>
      </c>
      <c r="X69" s="113" t="s">
        <v>150</v>
      </c>
      <c r="Y69" s="113" t="s">
        <v>36</v>
      </c>
      <c r="Z69" s="114">
        <v>765.19533021999996</v>
      </c>
      <c r="AA69" s="2" t="b">
        <f>X69=C69</f>
        <v>1</v>
      </c>
    </row>
    <row r="70" spans="1:27">
      <c r="E70" s="115"/>
      <c r="F70" s="115"/>
      <c r="G70" s="115"/>
      <c r="H70" s="115"/>
      <c r="I70" s="115"/>
      <c r="J70" s="115"/>
      <c r="K70" s="116"/>
      <c r="L70" s="115"/>
      <c r="M70" s="110"/>
      <c r="N70" s="110"/>
      <c r="O70" s="110"/>
      <c r="P70" s="110"/>
      <c r="Q70" s="102"/>
      <c r="R70" s="117"/>
      <c r="S70" s="117"/>
      <c r="T70" s="117"/>
      <c r="U70" s="118"/>
      <c r="X70" s="102"/>
      <c r="Y70" s="102"/>
      <c r="Z70" s="110"/>
    </row>
    <row r="71" spans="1:27">
      <c r="A71" s="69"/>
      <c r="B71" s="100" t="s">
        <v>1040</v>
      </c>
      <c r="C71" s="100"/>
      <c r="D71" s="100"/>
      <c r="E71" s="119"/>
      <c r="F71" s="120"/>
      <c r="G71" s="120"/>
      <c r="H71" s="120"/>
      <c r="I71" s="120"/>
      <c r="J71" s="120"/>
      <c r="K71" s="121"/>
      <c r="L71" s="120"/>
      <c r="M71" s="122"/>
      <c r="N71" s="122"/>
      <c r="O71" s="122"/>
      <c r="P71" s="122"/>
      <c r="Q71" s="102"/>
      <c r="R71" s="103" t="s">
        <v>1042</v>
      </c>
      <c r="S71" s="103"/>
      <c r="T71" s="103"/>
      <c r="U71" s="123"/>
      <c r="W71" s="2" t="s">
        <v>1040</v>
      </c>
      <c r="X71" s="124"/>
      <c r="Y71" s="124"/>
      <c r="Z71" s="125"/>
    </row>
    <row r="72" spans="1:27">
      <c r="A72" s="2" t="s">
        <v>159</v>
      </c>
      <c r="B72" s="3">
        <v>1</v>
      </c>
      <c r="C72" s="126" t="s">
        <v>763</v>
      </c>
      <c r="D72" s="127" t="s">
        <v>24</v>
      </c>
      <c r="E72" s="128">
        <v>694.18400099999997</v>
      </c>
      <c r="F72" s="105" t="str">
        <f>IF(C72="No match","N/A",IF(K72=1,"OK",IF(Q72="No qualifing runner","No prev","No")))</f>
        <v>OK</v>
      </c>
      <c r="G72" s="129">
        <v>0</v>
      </c>
      <c r="H72" s="130">
        <v>0</v>
      </c>
      <c r="I72" s="131">
        <v>0</v>
      </c>
      <c r="J72" s="130">
        <v>0</v>
      </c>
      <c r="K72" s="132">
        <v>1</v>
      </c>
      <c r="L72" s="108">
        <f>E72-M72</f>
        <v>-9.9999999974897946E-5</v>
      </c>
      <c r="M72" s="133">
        <v>694.18410099999994</v>
      </c>
      <c r="N72" s="133">
        <v>4</v>
      </c>
      <c r="O72" s="110" t="b">
        <f>C72=P72</f>
        <v>1</v>
      </c>
      <c r="P72" s="110" t="s">
        <v>763</v>
      </c>
      <c r="Q72" s="102" t="s">
        <v>1043</v>
      </c>
      <c r="R72" s="111">
        <v>1</v>
      </c>
      <c r="S72" s="111" t="s">
        <v>1031</v>
      </c>
      <c r="T72" s="111" t="s">
        <v>74</v>
      </c>
      <c r="U72" s="112">
        <v>793.21639842000002</v>
      </c>
      <c r="W72" s="2">
        <v>1</v>
      </c>
      <c r="X72" s="113" t="s">
        <v>763</v>
      </c>
      <c r="Y72" s="113" t="s">
        <v>24</v>
      </c>
      <c r="Z72" s="114">
        <v>694.18400099999997</v>
      </c>
      <c r="AA72" s="2" t="b">
        <f>X72=C72</f>
        <v>1</v>
      </c>
    </row>
    <row r="73" spans="1:27">
      <c r="A73" s="2" t="s">
        <v>231</v>
      </c>
      <c r="B73" s="3">
        <v>2</v>
      </c>
      <c r="C73" s="126" t="s">
        <v>764</v>
      </c>
      <c r="D73" s="127" t="s">
        <v>122</v>
      </c>
      <c r="E73" s="128">
        <v>688.16918989999999</v>
      </c>
      <c r="F73" s="105" t="str">
        <f>IF(C73="No match","N/A",IF(K73=1,"OK",IF(Q73="No qualifing runner","No prev","No")))</f>
        <v>OK</v>
      </c>
      <c r="G73" s="129">
        <v>0</v>
      </c>
      <c r="H73" s="130">
        <v>0</v>
      </c>
      <c r="I73" s="131">
        <v>0</v>
      </c>
      <c r="J73" s="130">
        <v>0</v>
      </c>
      <c r="K73" s="132">
        <v>1</v>
      </c>
      <c r="L73" s="108">
        <f>E73-M73</f>
        <v>-9.9999999974897946E-5</v>
      </c>
      <c r="M73" s="133">
        <v>688.16928989999997</v>
      </c>
      <c r="N73" s="133">
        <v>4</v>
      </c>
      <c r="O73" s="110" t="b">
        <f>C73=P73</f>
        <v>1</v>
      </c>
      <c r="P73" s="110" t="s">
        <v>764</v>
      </c>
      <c r="Q73" s="102" t="s">
        <v>1044</v>
      </c>
      <c r="R73" s="111">
        <v>2</v>
      </c>
      <c r="S73" s="111" t="s">
        <v>1045</v>
      </c>
      <c r="T73" s="111" t="s">
        <v>24</v>
      </c>
      <c r="U73" s="112">
        <v>776.21383999999989</v>
      </c>
      <c r="W73" s="2">
        <v>2</v>
      </c>
      <c r="X73" s="113" t="s">
        <v>764</v>
      </c>
      <c r="Y73" s="113" t="s">
        <v>122</v>
      </c>
      <c r="Z73" s="114">
        <v>688.16918989999999</v>
      </c>
      <c r="AA73" s="2" t="b">
        <f>X73=C73</f>
        <v>1</v>
      </c>
    </row>
    <row r="74" spans="1:27">
      <c r="A74" s="2" t="s">
        <v>765</v>
      </c>
      <c r="B74" s="3">
        <v>3</v>
      </c>
      <c r="C74" s="126" t="s">
        <v>766</v>
      </c>
      <c r="D74" s="127" t="s">
        <v>36</v>
      </c>
      <c r="E74" s="128">
        <v>682.17459560000009</v>
      </c>
      <c r="F74" s="105" t="str">
        <f>IF(C74="No match","N/A",IF(K74=1,"OK",IF(Q74="No qualifing runner","No prev","No")))</f>
        <v>OK</v>
      </c>
      <c r="G74" s="129">
        <v>0</v>
      </c>
      <c r="H74" s="130">
        <v>0</v>
      </c>
      <c r="I74" s="131">
        <v>0</v>
      </c>
      <c r="J74" s="130">
        <v>0</v>
      </c>
      <c r="K74" s="132">
        <v>1</v>
      </c>
      <c r="L74" s="108">
        <f>E74-M74</f>
        <v>-9.9999999974897946E-5</v>
      </c>
      <c r="M74" s="133">
        <v>682.17469560000006</v>
      </c>
      <c r="N74" s="133">
        <v>5</v>
      </c>
      <c r="O74" s="110" t="b">
        <f>C74=P74</f>
        <v>1</v>
      </c>
      <c r="P74" s="110" t="s">
        <v>766</v>
      </c>
      <c r="Q74" s="102" t="s">
        <v>1046</v>
      </c>
      <c r="R74" s="111">
        <v>3</v>
      </c>
      <c r="S74" s="111" t="s">
        <v>1047</v>
      </c>
      <c r="T74" s="111" t="s">
        <v>33</v>
      </c>
      <c r="U74" s="112">
        <v>751.20796319999999</v>
      </c>
      <c r="W74" s="2">
        <v>3</v>
      </c>
      <c r="X74" s="113" t="s">
        <v>766</v>
      </c>
      <c r="Y74" s="113" t="s">
        <v>36</v>
      </c>
      <c r="Z74" s="114">
        <v>682.17459560000009</v>
      </c>
      <c r="AA74" s="2" t="b">
        <f>X74=C74</f>
        <v>1</v>
      </c>
    </row>
    <row r="75" spans="1:27">
      <c r="E75" s="115"/>
      <c r="F75" s="115"/>
      <c r="G75" s="115"/>
      <c r="H75" s="115"/>
      <c r="I75" s="115"/>
      <c r="J75" s="115"/>
      <c r="K75" s="116"/>
      <c r="L75" s="115"/>
      <c r="M75" s="110"/>
      <c r="N75" s="110"/>
      <c r="O75" s="110"/>
      <c r="P75" s="110"/>
      <c r="Q75" s="102"/>
      <c r="R75" s="117"/>
      <c r="S75" s="117"/>
      <c r="T75" s="117"/>
      <c r="U75" s="118"/>
      <c r="X75" s="102"/>
      <c r="Y75" s="102"/>
      <c r="Z75" s="110"/>
    </row>
    <row r="76" spans="1:27">
      <c r="A76" s="69"/>
      <c r="B76" s="100" t="s">
        <v>1048</v>
      </c>
      <c r="C76" s="100"/>
      <c r="D76" s="100"/>
      <c r="E76" s="119"/>
      <c r="F76" s="120"/>
      <c r="G76" s="120"/>
      <c r="H76" s="120"/>
      <c r="I76" s="120"/>
      <c r="J76" s="120"/>
      <c r="K76" s="121"/>
      <c r="L76" s="120"/>
      <c r="M76" s="110"/>
      <c r="N76" s="110"/>
      <c r="O76" s="110"/>
      <c r="P76" s="110"/>
      <c r="Q76" s="102"/>
      <c r="R76" s="103" t="s">
        <v>1040</v>
      </c>
      <c r="S76" s="103"/>
      <c r="T76" s="103"/>
      <c r="U76" s="123"/>
      <c r="W76" s="1" t="s">
        <v>1048</v>
      </c>
      <c r="X76" s="124"/>
      <c r="Y76" s="124"/>
      <c r="Z76" s="125"/>
    </row>
    <row r="77" spans="1:27">
      <c r="A77" s="2" t="s">
        <v>795</v>
      </c>
      <c r="B77" s="3">
        <v>1</v>
      </c>
      <c r="C77" s="126" t="s">
        <v>794</v>
      </c>
      <c r="D77" s="127" t="s">
        <v>43</v>
      </c>
      <c r="E77" s="128">
        <v>782.20735309999998</v>
      </c>
      <c r="F77" s="105" t="str">
        <f>IF(C77="No match","N/A",IF(K77=1,"OK",IF(Q77="No qualifing runner","No prev","No")))</f>
        <v>OK</v>
      </c>
      <c r="G77" s="129">
        <v>0</v>
      </c>
      <c r="H77" s="130">
        <v>0</v>
      </c>
      <c r="I77" s="131">
        <v>0</v>
      </c>
      <c r="J77" s="130">
        <v>0</v>
      </c>
      <c r="K77" s="132">
        <v>1</v>
      </c>
      <c r="L77" s="108">
        <f>E77-M77</f>
        <v>-9.9999999974897946E-5</v>
      </c>
      <c r="M77" s="133">
        <v>782.20745309999995</v>
      </c>
      <c r="N77" s="133">
        <v>5</v>
      </c>
      <c r="O77" s="110" t="b">
        <f>C77=P77</f>
        <v>1</v>
      </c>
      <c r="P77" s="110" t="s">
        <v>794</v>
      </c>
      <c r="Q77" s="102" t="s">
        <v>794</v>
      </c>
      <c r="R77" s="111">
        <v>1</v>
      </c>
      <c r="S77" s="111" t="s">
        <v>1030</v>
      </c>
      <c r="T77" s="111" t="s">
        <v>74</v>
      </c>
      <c r="U77" s="112">
        <v>800.21432197999991</v>
      </c>
      <c r="W77" s="2">
        <v>1</v>
      </c>
      <c r="X77" s="113" t="s">
        <v>794</v>
      </c>
      <c r="Y77" s="113" t="s">
        <v>43</v>
      </c>
      <c r="Z77" s="114">
        <v>782.20735309999998</v>
      </c>
      <c r="AA77" s="2" t="b">
        <f>X77=C77</f>
        <v>1</v>
      </c>
    </row>
    <row r="78" spans="1:27">
      <c r="A78" s="2" t="s">
        <v>796</v>
      </c>
      <c r="B78" s="3">
        <v>2</v>
      </c>
      <c r="C78" s="126" t="s">
        <v>157</v>
      </c>
      <c r="D78" s="127" t="s">
        <v>74</v>
      </c>
      <c r="E78" s="128">
        <v>735.00816411999983</v>
      </c>
      <c r="F78" s="105" t="str">
        <f>IF(C78="No match","N/A",IF(K78=1,"OK",IF(Q78="No qualifing runner","No prev","No")))</f>
        <v>OK</v>
      </c>
      <c r="G78" s="129">
        <v>0</v>
      </c>
      <c r="H78" s="130">
        <v>0</v>
      </c>
      <c r="I78" s="131">
        <v>0</v>
      </c>
      <c r="J78" s="130">
        <v>0</v>
      </c>
      <c r="K78" s="132">
        <v>1</v>
      </c>
      <c r="L78" s="108">
        <f>E78-M78</f>
        <v>8.9999229199997899</v>
      </c>
      <c r="M78" s="133">
        <v>726.00824120000004</v>
      </c>
      <c r="N78" s="133">
        <v>5</v>
      </c>
      <c r="O78" s="110" t="b">
        <f>C78=P78</f>
        <v>1</v>
      </c>
      <c r="P78" s="110" t="s">
        <v>157</v>
      </c>
      <c r="Q78" s="102" t="s">
        <v>1049</v>
      </c>
      <c r="R78" s="111">
        <v>2</v>
      </c>
      <c r="S78" s="111" t="s">
        <v>1050</v>
      </c>
      <c r="T78" s="111" t="s">
        <v>74</v>
      </c>
      <c r="U78" s="112">
        <v>764.20630699999992</v>
      </c>
      <c r="W78" s="2">
        <v>2</v>
      </c>
      <c r="X78" s="113" t="s">
        <v>157</v>
      </c>
      <c r="Y78" s="113" t="s">
        <v>74</v>
      </c>
      <c r="Z78" s="114">
        <v>735.00816411999983</v>
      </c>
      <c r="AA78" s="2" t="b">
        <f>X78=C78</f>
        <v>1</v>
      </c>
    </row>
    <row r="79" spans="1:27">
      <c r="A79" s="2" t="s">
        <v>797</v>
      </c>
      <c r="B79" s="3">
        <v>3</v>
      </c>
      <c r="C79" s="126" t="s">
        <v>163</v>
      </c>
      <c r="D79" s="127" t="s">
        <v>107</v>
      </c>
      <c r="E79" s="128">
        <v>728.17825289000007</v>
      </c>
      <c r="F79" s="105" t="str">
        <f>IF(C79="No match","N/A",IF(K79=1,"OK",IF(Q79="No qualifing runner","No prev","No")))</f>
        <v>OK</v>
      </c>
      <c r="G79" s="129">
        <v>0</v>
      </c>
      <c r="H79" s="130">
        <v>0</v>
      </c>
      <c r="I79" s="131">
        <v>0</v>
      </c>
      <c r="J79" s="130">
        <v>0</v>
      </c>
      <c r="K79" s="132">
        <v>1</v>
      </c>
      <c r="L79" s="108">
        <f>E79-M79</f>
        <v>5.9999239900000703</v>
      </c>
      <c r="M79" s="133">
        <v>722.1783289</v>
      </c>
      <c r="N79" s="133">
        <v>6</v>
      </c>
      <c r="O79" s="110" t="b">
        <f>C79=P79</f>
        <v>1</v>
      </c>
      <c r="P79" s="110" t="s">
        <v>163</v>
      </c>
      <c r="Q79" s="102" t="s">
        <v>1051</v>
      </c>
      <c r="R79" s="111">
        <v>3</v>
      </c>
      <c r="S79" s="111" t="s">
        <v>1052</v>
      </c>
      <c r="T79" s="111" t="s">
        <v>77</v>
      </c>
      <c r="U79" s="112">
        <v>736.20230900000013</v>
      </c>
      <c r="W79" s="2">
        <v>3</v>
      </c>
      <c r="X79" s="113" t="s">
        <v>163</v>
      </c>
      <c r="Y79" s="113" t="s">
        <v>107</v>
      </c>
      <c r="Z79" s="114">
        <v>728.17825289000007</v>
      </c>
      <c r="AA79" s="2" t="b">
        <f>X79=C79</f>
        <v>1</v>
      </c>
    </row>
    <row r="80" spans="1:27">
      <c r="E80" s="115"/>
      <c r="F80" s="115"/>
      <c r="G80" s="115"/>
      <c r="H80" s="115"/>
      <c r="I80" s="115"/>
      <c r="J80" s="115"/>
      <c r="K80" s="116"/>
      <c r="L80" s="115"/>
      <c r="M80" s="110"/>
      <c r="N80" s="110"/>
      <c r="O80" s="110"/>
      <c r="P80" s="110"/>
      <c r="Q80" s="102"/>
      <c r="R80" s="117"/>
      <c r="S80" s="117"/>
      <c r="T80" s="117"/>
      <c r="U80" s="118"/>
      <c r="X80" s="102"/>
      <c r="Y80" s="102"/>
      <c r="Z80" s="110"/>
    </row>
    <row r="81" spans="1:27">
      <c r="A81" s="69"/>
      <c r="B81" s="100" t="s">
        <v>1053</v>
      </c>
      <c r="C81" s="100"/>
      <c r="D81" s="100"/>
      <c r="E81" s="119"/>
      <c r="F81" s="120"/>
      <c r="G81" s="120"/>
      <c r="H81" s="120"/>
      <c r="I81" s="120"/>
      <c r="J81" s="120"/>
      <c r="K81" s="121"/>
      <c r="L81" s="120"/>
      <c r="M81" s="122"/>
      <c r="N81" s="122"/>
      <c r="O81" s="122"/>
      <c r="P81" s="122"/>
      <c r="Q81" s="102"/>
      <c r="R81" s="103" t="s">
        <v>1048</v>
      </c>
      <c r="S81" s="103"/>
      <c r="T81" s="103"/>
      <c r="U81" s="123"/>
      <c r="W81" s="2" t="s">
        <v>1053</v>
      </c>
      <c r="X81" s="124"/>
      <c r="Y81" s="124"/>
      <c r="Z81" s="125"/>
    </row>
    <row r="82" spans="1:27">
      <c r="A82" s="2" t="s">
        <v>112</v>
      </c>
      <c r="B82" s="3">
        <v>1</v>
      </c>
      <c r="C82" s="126" t="s">
        <v>110</v>
      </c>
      <c r="D82" s="127" t="s">
        <v>47</v>
      </c>
      <c r="E82" s="128">
        <v>787.18428549999999</v>
      </c>
      <c r="F82" s="105" t="str">
        <f>IF(C82="No match","N/A",IF(K82=1,"OK",IF(Q82="No qualifing runner","No prev","No")))</f>
        <v>OK</v>
      </c>
      <c r="G82" s="129">
        <v>0</v>
      </c>
      <c r="H82" s="130">
        <v>0</v>
      </c>
      <c r="I82" s="131">
        <v>0</v>
      </c>
      <c r="J82" s="130">
        <v>0</v>
      </c>
      <c r="K82" s="132">
        <v>1</v>
      </c>
      <c r="L82" s="108">
        <f>E82-M82</f>
        <v>197.00013050000007</v>
      </c>
      <c r="M82" s="133">
        <v>590.18415499999992</v>
      </c>
      <c r="N82" s="133">
        <v>4</v>
      </c>
      <c r="O82" s="110" t="b">
        <f>C82=P82</f>
        <v>0</v>
      </c>
      <c r="P82" s="110" t="s">
        <v>839</v>
      </c>
      <c r="Q82" s="102" t="s">
        <v>1054</v>
      </c>
      <c r="R82" s="111">
        <v>1</v>
      </c>
      <c r="S82" s="111" t="s">
        <v>1032</v>
      </c>
      <c r="T82" s="111" t="s">
        <v>74</v>
      </c>
      <c r="U82" s="112">
        <v>789.20895600000006</v>
      </c>
      <c r="W82" s="2">
        <v>1</v>
      </c>
      <c r="X82" s="113" t="s">
        <v>110</v>
      </c>
      <c r="Y82" s="113" t="s">
        <v>47</v>
      </c>
      <c r="Z82" s="114">
        <v>787.18428549999999</v>
      </c>
      <c r="AA82" s="2" t="b">
        <f>X82=C82</f>
        <v>1</v>
      </c>
    </row>
    <row r="83" spans="1:27">
      <c r="A83" s="2" t="s">
        <v>251</v>
      </c>
      <c r="B83" s="3">
        <v>2</v>
      </c>
      <c r="C83" s="126" t="s">
        <v>839</v>
      </c>
      <c r="D83" s="127" t="s">
        <v>47</v>
      </c>
      <c r="E83" s="128">
        <v>741.18947160000005</v>
      </c>
      <c r="F83" s="105" t="str">
        <f>IF(C83="No match","N/A",IF(K83=1,"OK",IF(Q83="No qualifing runner","No prev","No")))</f>
        <v>OK</v>
      </c>
      <c r="G83" s="129">
        <v>0</v>
      </c>
      <c r="H83" s="130">
        <v>0</v>
      </c>
      <c r="I83" s="131">
        <v>0</v>
      </c>
      <c r="J83" s="130">
        <v>0</v>
      </c>
      <c r="K83" s="132">
        <v>1</v>
      </c>
      <c r="L83" s="108">
        <f>E83-M83</f>
        <v>-4.0000000001327862E-4</v>
      </c>
      <c r="M83" s="133">
        <v>741.18987160000006</v>
      </c>
      <c r="N83" s="133">
        <v>5</v>
      </c>
      <c r="O83" s="110" t="b">
        <f>C83=P83</f>
        <v>0</v>
      </c>
      <c r="P83" s="110" t="s">
        <v>179</v>
      </c>
      <c r="Q83" s="102" t="s">
        <v>1055</v>
      </c>
      <c r="R83" s="111">
        <v>2</v>
      </c>
      <c r="S83" s="111" t="s">
        <v>1056</v>
      </c>
      <c r="T83" s="111" t="s">
        <v>33</v>
      </c>
      <c r="U83" s="112">
        <v>755.20326890000001</v>
      </c>
      <c r="W83" s="2">
        <v>2</v>
      </c>
      <c r="X83" s="113" t="s">
        <v>839</v>
      </c>
      <c r="Y83" s="113" t="s">
        <v>47</v>
      </c>
      <c r="Z83" s="114">
        <v>741.18947160000005</v>
      </c>
      <c r="AA83" s="2" t="b">
        <f>X83=C83</f>
        <v>1</v>
      </c>
    </row>
    <row r="84" spans="1:27">
      <c r="A84" s="2" t="s">
        <v>838</v>
      </c>
      <c r="B84" s="3">
        <v>3</v>
      </c>
      <c r="C84" s="126" t="s">
        <v>179</v>
      </c>
      <c r="D84" s="127" t="s">
        <v>33</v>
      </c>
      <c r="E84" s="128">
        <v>697.00231230999987</v>
      </c>
      <c r="F84" s="105" t="str">
        <f>IF(C84="No match","N/A",IF(K84=1,"OK",IF(Q84="No qualifing runner","No prev","No")))</f>
        <v>OK</v>
      </c>
      <c r="G84" s="129">
        <v>0</v>
      </c>
      <c r="H84" s="130">
        <v>0</v>
      </c>
      <c r="I84" s="131">
        <v>0</v>
      </c>
      <c r="J84" s="130">
        <v>0</v>
      </c>
      <c r="K84" s="132">
        <v>1</v>
      </c>
      <c r="L84" s="108">
        <f>E84-M84</f>
        <v>20.999689209999815</v>
      </c>
      <c r="M84" s="133">
        <v>676.00262310000005</v>
      </c>
      <c r="N84" s="133">
        <v>5</v>
      </c>
      <c r="O84" s="110" t="b">
        <f>C84=P84</f>
        <v>0</v>
      </c>
      <c r="P84" s="110" t="s">
        <v>203</v>
      </c>
      <c r="Q84" s="102" t="s">
        <v>1057</v>
      </c>
      <c r="R84" s="111">
        <v>3</v>
      </c>
      <c r="S84" s="111" t="s">
        <v>1058</v>
      </c>
      <c r="T84" s="111" t="s">
        <v>24</v>
      </c>
      <c r="U84" s="112">
        <v>691.19557007000003</v>
      </c>
      <c r="W84" s="2">
        <v>3</v>
      </c>
      <c r="X84" s="113" t="s">
        <v>179</v>
      </c>
      <c r="Y84" s="113" t="s">
        <v>33</v>
      </c>
      <c r="Z84" s="114">
        <v>697.00231230999987</v>
      </c>
      <c r="AA84" s="2" t="b">
        <f>X84=C84</f>
        <v>1</v>
      </c>
    </row>
    <row r="85" spans="1:27">
      <c r="E85" s="115"/>
      <c r="F85" s="115"/>
      <c r="G85" s="115"/>
      <c r="H85" s="115"/>
      <c r="I85" s="115"/>
      <c r="J85" s="115"/>
      <c r="K85" s="116"/>
      <c r="L85" s="115"/>
      <c r="M85" s="110"/>
      <c r="N85" s="110"/>
      <c r="O85" s="110"/>
      <c r="P85" s="110"/>
      <c r="Q85" s="102"/>
      <c r="R85" s="117"/>
      <c r="S85" s="117"/>
      <c r="T85" s="117"/>
      <c r="U85" s="118"/>
      <c r="X85" s="102"/>
      <c r="Y85" s="102"/>
      <c r="Z85" s="110"/>
    </row>
    <row r="86" spans="1:27">
      <c r="A86" s="69"/>
      <c r="B86" s="100" t="s">
        <v>1059</v>
      </c>
      <c r="C86" s="100"/>
      <c r="D86" s="100"/>
      <c r="E86" s="119"/>
      <c r="F86" s="120"/>
      <c r="G86" s="120"/>
      <c r="H86" s="120"/>
      <c r="I86" s="120"/>
      <c r="J86" s="120"/>
      <c r="K86" s="121"/>
      <c r="L86" s="120"/>
      <c r="M86" s="110"/>
      <c r="N86" s="110"/>
      <c r="O86" s="110"/>
      <c r="P86" s="110"/>
      <c r="Q86" s="102"/>
      <c r="R86" s="103" t="s">
        <v>1053</v>
      </c>
      <c r="S86" s="103"/>
      <c r="T86" s="103"/>
      <c r="U86" s="123"/>
      <c r="W86" s="1" t="s">
        <v>1059</v>
      </c>
      <c r="X86" s="124"/>
      <c r="Y86" s="124"/>
      <c r="Z86" s="125"/>
    </row>
    <row r="87" spans="1:27">
      <c r="A87" s="2" t="s">
        <v>868</v>
      </c>
      <c r="B87" s="3">
        <v>1</v>
      </c>
      <c r="C87" s="126" t="s">
        <v>867</v>
      </c>
      <c r="D87" s="127" t="s">
        <v>217</v>
      </c>
      <c r="E87" s="128">
        <v>775.19376409999995</v>
      </c>
      <c r="F87" s="105" t="str">
        <f>IF(C87="No match","N/A",IF(K87=1,"OK",IF(Q87="No qualifing runner","No prev","No")))</f>
        <v>OK</v>
      </c>
      <c r="G87" s="129">
        <v>0</v>
      </c>
      <c r="H87" s="130">
        <v>0</v>
      </c>
      <c r="I87" s="131">
        <v>0</v>
      </c>
      <c r="J87" s="130">
        <v>0</v>
      </c>
      <c r="K87" s="132">
        <v>1</v>
      </c>
      <c r="L87" s="108">
        <f>E87-M87</f>
        <v>-3.9999999989959178E-4</v>
      </c>
      <c r="M87" s="133">
        <v>775.19416409999985</v>
      </c>
      <c r="N87" s="133">
        <v>5</v>
      </c>
      <c r="O87" s="110" t="b">
        <f>C87=P87</f>
        <v>1</v>
      </c>
      <c r="P87" s="110" t="s">
        <v>867</v>
      </c>
      <c r="Q87" s="102" t="s">
        <v>867</v>
      </c>
      <c r="R87" s="111">
        <v>1</v>
      </c>
      <c r="S87" s="111" t="s">
        <v>1060</v>
      </c>
      <c r="T87" s="111" t="s">
        <v>40</v>
      </c>
      <c r="U87" s="112">
        <v>780.20063399999992</v>
      </c>
      <c r="W87" s="2">
        <v>1</v>
      </c>
      <c r="X87" s="113" t="s">
        <v>867</v>
      </c>
      <c r="Y87" s="113" t="s">
        <v>217</v>
      </c>
      <c r="Z87" s="114">
        <v>775.19376409999995</v>
      </c>
      <c r="AA87" s="2" t="b">
        <f>X87=C87</f>
        <v>1</v>
      </c>
    </row>
    <row r="88" spans="1:27">
      <c r="A88" s="2" t="s">
        <v>869</v>
      </c>
      <c r="B88" s="3">
        <v>2</v>
      </c>
      <c r="C88" s="126" t="s">
        <v>139</v>
      </c>
      <c r="D88" s="127" t="s">
        <v>19</v>
      </c>
      <c r="E88" s="128">
        <v>758.99942077999992</v>
      </c>
      <c r="F88" s="105" t="str">
        <f>IF(C88="No match","N/A",IF(K88=1,"OK",IF(Q88="No qualifing runner","No prev","No")))</f>
        <v>OK</v>
      </c>
      <c r="G88" s="129">
        <v>0</v>
      </c>
      <c r="H88" s="130">
        <v>0</v>
      </c>
      <c r="I88" s="131">
        <v>0</v>
      </c>
      <c r="J88" s="130">
        <v>0</v>
      </c>
      <c r="K88" s="132">
        <v>1</v>
      </c>
      <c r="L88" s="108">
        <f>E88-M88</f>
        <v>2.999612979999938</v>
      </c>
      <c r="M88" s="133">
        <v>755.99980779999999</v>
      </c>
      <c r="N88" s="133">
        <v>5</v>
      </c>
      <c r="O88" s="110" t="b">
        <f>C88=P88</f>
        <v>1</v>
      </c>
      <c r="P88" s="110" t="s">
        <v>139</v>
      </c>
      <c r="Q88" s="102" t="s">
        <v>1061</v>
      </c>
      <c r="R88" s="111">
        <v>2</v>
      </c>
      <c r="S88" s="111" t="s">
        <v>1062</v>
      </c>
      <c r="T88" s="111" t="s">
        <v>74</v>
      </c>
      <c r="U88" s="112">
        <v>777.20271899999989</v>
      </c>
      <c r="W88" s="2">
        <v>2</v>
      </c>
      <c r="X88" s="113" t="s">
        <v>139</v>
      </c>
      <c r="Y88" s="113" t="s">
        <v>19</v>
      </c>
      <c r="Z88" s="114">
        <v>758.99942077999992</v>
      </c>
      <c r="AA88" s="2" t="b">
        <f>X88=C88</f>
        <v>1</v>
      </c>
    </row>
    <row r="89" spans="1:27">
      <c r="A89" s="2" t="s">
        <v>870</v>
      </c>
      <c r="B89" s="3">
        <v>3</v>
      </c>
      <c r="C89" s="126" t="s">
        <v>871</v>
      </c>
      <c r="D89" s="127" t="s">
        <v>40</v>
      </c>
      <c r="E89" s="128">
        <v>751.18021550000003</v>
      </c>
      <c r="F89" s="105" t="str">
        <f>IF(C89="No match","N/A",IF(K89=1,"OK",IF(Q89="No qualifing runner","No prev","No")))</f>
        <v>OK</v>
      </c>
      <c r="G89" s="129">
        <v>0</v>
      </c>
      <c r="H89" s="130">
        <v>0</v>
      </c>
      <c r="I89" s="131">
        <v>0</v>
      </c>
      <c r="J89" s="130">
        <v>0</v>
      </c>
      <c r="K89" s="132">
        <v>1</v>
      </c>
      <c r="L89" s="108">
        <f>E89-M89</f>
        <v>-4.0000000001327862E-4</v>
      </c>
      <c r="M89" s="133">
        <v>751.18061550000004</v>
      </c>
      <c r="N89" s="133">
        <v>5</v>
      </c>
      <c r="O89" s="110" t="b">
        <f>C89=P89</f>
        <v>1</v>
      </c>
      <c r="P89" s="110" t="s">
        <v>871</v>
      </c>
      <c r="Q89" s="102" t="s">
        <v>1061</v>
      </c>
      <c r="R89" s="111">
        <v>3</v>
      </c>
      <c r="S89" s="111" t="s">
        <v>1063</v>
      </c>
      <c r="T89" s="111" t="s">
        <v>50</v>
      </c>
      <c r="U89" s="112">
        <v>733.19201659999987</v>
      </c>
      <c r="W89" s="2">
        <v>3</v>
      </c>
      <c r="X89" s="113" t="s">
        <v>871</v>
      </c>
      <c r="Y89" s="113" t="s">
        <v>40</v>
      </c>
      <c r="Z89" s="114">
        <v>751.18021550000003</v>
      </c>
      <c r="AA89" s="2" t="b">
        <f>X89=C89</f>
        <v>1</v>
      </c>
    </row>
    <row r="90" spans="1:27">
      <c r="E90" s="115"/>
      <c r="F90" s="115"/>
      <c r="G90" s="115"/>
      <c r="H90" s="115"/>
      <c r="I90" s="115"/>
      <c r="J90" s="115"/>
      <c r="K90" s="116"/>
      <c r="L90" s="115"/>
      <c r="M90" s="110"/>
      <c r="N90" s="110"/>
      <c r="O90" s="110"/>
      <c r="P90" s="110"/>
      <c r="Q90" s="102"/>
      <c r="R90" s="117"/>
      <c r="S90" s="117"/>
      <c r="T90" s="117"/>
      <c r="U90" s="118"/>
      <c r="X90" s="102"/>
      <c r="Y90" s="102"/>
      <c r="Z90" s="110"/>
    </row>
    <row r="91" spans="1:27">
      <c r="A91" s="69"/>
      <c r="B91" s="100" t="s">
        <v>1064</v>
      </c>
      <c r="C91" s="100"/>
      <c r="D91" s="100"/>
      <c r="E91" s="119"/>
      <c r="F91" s="120"/>
      <c r="G91" s="120"/>
      <c r="H91" s="120"/>
      <c r="I91" s="120"/>
      <c r="J91" s="120"/>
      <c r="K91" s="121"/>
      <c r="L91" s="120"/>
      <c r="M91" s="122"/>
      <c r="N91" s="122"/>
      <c r="O91" s="122"/>
      <c r="P91" s="122"/>
      <c r="Q91" s="102"/>
      <c r="R91" s="103" t="s">
        <v>1059</v>
      </c>
      <c r="S91" s="103"/>
      <c r="T91" s="103"/>
      <c r="U91" s="123"/>
      <c r="W91" s="2" t="s">
        <v>1064</v>
      </c>
      <c r="X91" s="124"/>
      <c r="Y91" s="124"/>
      <c r="Z91" s="125"/>
    </row>
    <row r="92" spans="1:27">
      <c r="A92" s="2" t="s">
        <v>131</v>
      </c>
      <c r="B92" s="3">
        <v>1</v>
      </c>
      <c r="C92" s="126" t="s">
        <v>129</v>
      </c>
      <c r="D92" s="127" t="s">
        <v>81</v>
      </c>
      <c r="E92" s="128">
        <v>765.1858555</v>
      </c>
      <c r="F92" s="105" t="str">
        <f>IF(C92="No match","N/A",IF(K92=1,"OK",IF(Q92="No qualifing runner","No prev","No")))</f>
        <v>OK</v>
      </c>
      <c r="G92" s="129">
        <v>0</v>
      </c>
      <c r="H92" s="130">
        <v>0</v>
      </c>
      <c r="I92" s="131">
        <v>0</v>
      </c>
      <c r="J92" s="130">
        <v>0</v>
      </c>
      <c r="K92" s="132">
        <v>1</v>
      </c>
      <c r="L92" s="108">
        <f>E92-M92</f>
        <v>9.99950049999984</v>
      </c>
      <c r="M92" s="133">
        <v>755.18635500000016</v>
      </c>
      <c r="N92" s="133">
        <v>5</v>
      </c>
      <c r="O92" s="110" t="b">
        <f>C92=P92</f>
        <v>1</v>
      </c>
      <c r="P92" s="110" t="s">
        <v>129</v>
      </c>
      <c r="Q92" s="102" t="s">
        <v>129</v>
      </c>
      <c r="R92" s="111">
        <v>1</v>
      </c>
      <c r="S92" s="111" t="s">
        <v>1065</v>
      </c>
      <c r="T92" s="111" t="s">
        <v>40</v>
      </c>
      <c r="U92" s="112">
        <v>722.18507599999998</v>
      </c>
      <c r="W92" s="2">
        <v>1</v>
      </c>
      <c r="X92" s="113" t="s">
        <v>129</v>
      </c>
      <c r="Y92" s="113" t="s">
        <v>81</v>
      </c>
      <c r="Z92" s="114">
        <v>765.1858555</v>
      </c>
      <c r="AA92" s="2" t="b">
        <f>X92=C92</f>
        <v>1</v>
      </c>
    </row>
    <row r="93" spans="1:27">
      <c r="A93" s="2" t="s">
        <v>311</v>
      </c>
      <c r="B93" s="3">
        <v>2</v>
      </c>
      <c r="C93" s="126" t="s">
        <v>201</v>
      </c>
      <c r="D93" s="127" t="s">
        <v>19</v>
      </c>
      <c r="E93" s="128">
        <v>685.16237357000011</v>
      </c>
      <c r="F93" s="105" t="str">
        <f>IF(C93="No match","N/A",IF(K93=1,"OK",IF(Q93="No qualifing runner","No prev","No")))</f>
        <v>OK</v>
      </c>
      <c r="G93" s="129">
        <v>0</v>
      </c>
      <c r="H93" s="130">
        <v>0</v>
      </c>
      <c r="I93" s="131">
        <v>0</v>
      </c>
      <c r="J93" s="130">
        <v>0</v>
      </c>
      <c r="K93" s="132">
        <v>1</v>
      </c>
      <c r="L93" s="108">
        <f>E93-M93</f>
        <v>17.99953787000004</v>
      </c>
      <c r="M93" s="133">
        <v>667.16283570000007</v>
      </c>
      <c r="N93" s="133">
        <v>6</v>
      </c>
      <c r="O93" s="110" t="b">
        <f>C93=P93</f>
        <v>1</v>
      </c>
      <c r="P93" s="110" t="s">
        <v>201</v>
      </c>
      <c r="Q93" s="102" t="s">
        <v>201</v>
      </c>
      <c r="R93" s="111">
        <v>2</v>
      </c>
      <c r="S93" s="111" t="s">
        <v>1066</v>
      </c>
      <c r="T93" s="111" t="s">
        <v>77</v>
      </c>
      <c r="U93" s="112">
        <v>711.18366056999992</v>
      </c>
      <c r="W93" s="2">
        <v>2</v>
      </c>
      <c r="X93" s="113" t="s">
        <v>201</v>
      </c>
      <c r="Y93" s="113" t="s">
        <v>19</v>
      </c>
      <c r="Z93" s="114">
        <v>685.16237357000011</v>
      </c>
      <c r="AA93" s="2" t="b">
        <f>X93=C93</f>
        <v>1</v>
      </c>
    </row>
    <row r="94" spans="1:27">
      <c r="A94" s="2" t="s">
        <v>894</v>
      </c>
      <c r="B94" s="3">
        <v>3</v>
      </c>
      <c r="C94" s="126" t="s">
        <v>253</v>
      </c>
      <c r="D94" s="127" t="s">
        <v>40</v>
      </c>
      <c r="E94" s="128">
        <v>628.13851293999994</v>
      </c>
      <c r="F94" s="105" t="str">
        <f>IF(C94="No match","N/A",IF(K94=1,"OK",IF(Q94="No qualifing runner","No prev","No")))</f>
        <v>OK</v>
      </c>
      <c r="G94" s="129">
        <v>0</v>
      </c>
      <c r="H94" s="130">
        <v>0</v>
      </c>
      <c r="I94" s="131">
        <v>0</v>
      </c>
      <c r="J94" s="130">
        <v>0</v>
      </c>
      <c r="K94" s="132">
        <v>1</v>
      </c>
      <c r="L94" s="108">
        <f>E94-M94</f>
        <v>15.999483539999915</v>
      </c>
      <c r="M94" s="133">
        <v>612.13902940000003</v>
      </c>
      <c r="N94" s="133">
        <v>6</v>
      </c>
      <c r="O94" s="110" t="b">
        <f>C94=P94</f>
        <v>1</v>
      </c>
      <c r="P94" s="110" t="s">
        <v>253</v>
      </c>
      <c r="Q94" s="102" t="s">
        <v>1067</v>
      </c>
      <c r="R94" s="111">
        <v>3</v>
      </c>
      <c r="S94" s="111" t="s">
        <v>1068</v>
      </c>
      <c r="T94" s="111" t="s">
        <v>19</v>
      </c>
      <c r="U94" s="112">
        <v>709.17744699999992</v>
      </c>
      <c r="W94" s="2">
        <v>3</v>
      </c>
      <c r="X94" s="113" t="s">
        <v>253</v>
      </c>
      <c r="Y94" s="113" t="s">
        <v>40</v>
      </c>
      <c r="Z94" s="114">
        <v>628.13851293999994</v>
      </c>
      <c r="AA94" s="2" t="b">
        <f>X94=C94</f>
        <v>1</v>
      </c>
    </row>
    <row r="95" spans="1:27">
      <c r="E95" s="115"/>
      <c r="F95" s="115"/>
      <c r="G95" s="115"/>
      <c r="H95" s="115"/>
      <c r="I95" s="115"/>
      <c r="J95" s="115"/>
      <c r="K95" s="116"/>
      <c r="L95" s="115"/>
      <c r="M95" s="110"/>
      <c r="N95" s="110"/>
      <c r="O95" s="110"/>
      <c r="P95" s="110"/>
      <c r="Q95" s="102"/>
      <c r="R95" s="117"/>
      <c r="S95" s="117"/>
      <c r="T95" s="117"/>
      <c r="U95" s="118"/>
      <c r="X95" s="102"/>
      <c r="Y95" s="102"/>
      <c r="Z95" s="110"/>
    </row>
    <row r="96" spans="1:27">
      <c r="A96" s="69"/>
      <c r="B96" s="100" t="s">
        <v>1069</v>
      </c>
      <c r="C96" s="100"/>
      <c r="D96" s="100"/>
      <c r="E96" s="119"/>
      <c r="F96" s="120"/>
      <c r="G96" s="120"/>
      <c r="H96" s="120"/>
      <c r="I96" s="120"/>
      <c r="J96" s="120"/>
      <c r="K96" s="121"/>
      <c r="L96" s="120"/>
      <c r="M96" s="122"/>
      <c r="N96" s="122"/>
      <c r="O96" s="122"/>
      <c r="P96" s="122"/>
      <c r="Q96" s="102"/>
      <c r="R96" s="103" t="s">
        <v>1064</v>
      </c>
      <c r="S96" s="103"/>
      <c r="T96" s="103"/>
      <c r="U96" s="123"/>
      <c r="W96" s="2" t="s">
        <v>1069</v>
      </c>
      <c r="X96" s="124"/>
      <c r="Y96" s="124"/>
      <c r="Z96" s="125"/>
    </row>
    <row r="97" spans="1:27">
      <c r="A97" s="2" t="s">
        <v>912</v>
      </c>
      <c r="B97" s="3">
        <v>1</v>
      </c>
      <c r="C97" s="126" t="s">
        <v>911</v>
      </c>
      <c r="D97" s="127" t="s">
        <v>217</v>
      </c>
      <c r="E97" s="128">
        <v>578.98802280000007</v>
      </c>
      <c r="F97" s="105" t="str">
        <f>IF(C97="No match","N/A",IF(K97=1,"OK",IF(Q97="No qualifing runner","No prev","No")))</f>
        <v>OK</v>
      </c>
      <c r="G97" s="129">
        <v>0</v>
      </c>
      <c r="H97" s="130">
        <v>0</v>
      </c>
      <c r="I97" s="131">
        <v>0</v>
      </c>
      <c r="J97" s="130">
        <v>0</v>
      </c>
      <c r="K97" s="132">
        <v>1</v>
      </c>
      <c r="L97" s="108">
        <f>E97-M97</f>
        <v>-5.9999999996307452E-4</v>
      </c>
      <c r="M97" s="133">
        <v>578.98862280000003</v>
      </c>
      <c r="N97" s="133">
        <v>4</v>
      </c>
      <c r="O97" s="110" t="b">
        <f>C97=P97</f>
        <v>1</v>
      </c>
      <c r="P97" s="110" t="s">
        <v>911</v>
      </c>
      <c r="Q97" s="102" t="s">
        <v>911</v>
      </c>
      <c r="R97" s="111">
        <v>1</v>
      </c>
      <c r="S97" s="111" t="s">
        <v>1070</v>
      </c>
      <c r="T97" s="111" t="s">
        <v>107</v>
      </c>
      <c r="U97" s="112">
        <v>582.1492657</v>
      </c>
      <c r="W97" s="2">
        <v>1</v>
      </c>
      <c r="X97" s="113" t="s">
        <v>911</v>
      </c>
      <c r="Y97" s="113" t="s">
        <v>217</v>
      </c>
      <c r="Z97" s="114">
        <v>578.98802280000007</v>
      </c>
      <c r="AA97" s="2" t="b">
        <f>X97=C97</f>
        <v>1</v>
      </c>
    </row>
    <row r="98" spans="1:27">
      <c r="A98" s="2" t="s">
        <v>913</v>
      </c>
      <c r="B98" s="3">
        <v>2</v>
      </c>
      <c r="C98" s="126" t="s">
        <v>265</v>
      </c>
      <c r="D98" s="127" t="s">
        <v>122</v>
      </c>
      <c r="E98" s="128">
        <v>541.1007158000001</v>
      </c>
      <c r="F98" s="105" t="str">
        <f>IF(C98="No match","N/A",IF(K98=1,"OK",IF(Q98="No qualifing runner","No prev","No")))</f>
        <v>OK</v>
      </c>
      <c r="G98" s="129">
        <v>0</v>
      </c>
      <c r="H98" s="130">
        <v>0</v>
      </c>
      <c r="I98" s="131">
        <v>0</v>
      </c>
      <c r="J98" s="130">
        <v>0</v>
      </c>
      <c r="K98" s="132">
        <v>1</v>
      </c>
      <c r="L98" s="108">
        <f>E98-M98</f>
        <v>41.99965780000008</v>
      </c>
      <c r="M98" s="133">
        <v>499.10105800000002</v>
      </c>
      <c r="N98" s="133">
        <v>5</v>
      </c>
      <c r="O98" s="110" t="b">
        <f>C98=P98</f>
        <v>1</v>
      </c>
      <c r="P98" s="110" t="s">
        <v>265</v>
      </c>
      <c r="Q98" s="102" t="s">
        <v>265</v>
      </c>
      <c r="R98" s="111">
        <v>2</v>
      </c>
      <c r="S98" s="111" t="s">
        <v>1071</v>
      </c>
      <c r="T98" s="111" t="s">
        <v>1007</v>
      </c>
      <c r="U98" s="112">
        <v>575.14438112999994</v>
      </c>
      <c r="W98" s="2">
        <v>2</v>
      </c>
      <c r="X98" s="113" t="s">
        <v>265</v>
      </c>
      <c r="Y98" s="113" t="s">
        <v>122</v>
      </c>
      <c r="Z98" s="114">
        <v>541.1007158000001</v>
      </c>
      <c r="AA98" s="2" t="b">
        <f>X98=C98</f>
        <v>1</v>
      </c>
    </row>
    <row r="99" spans="1:27">
      <c r="A99" s="2" t="s">
        <v>914</v>
      </c>
      <c r="B99" s="3">
        <v>3</v>
      </c>
      <c r="C99" s="126" t="s">
        <v>290</v>
      </c>
      <c r="D99" s="127" t="s">
        <v>50</v>
      </c>
      <c r="E99" s="128">
        <v>476.07417299999997</v>
      </c>
      <c r="F99" s="105" t="str">
        <f>IF(C99="No match","N/A",IF(K99=1,"OK",IF(Q99="No qualifing runner","No prev","No")))</f>
        <v>OK</v>
      </c>
      <c r="G99" s="129">
        <v>0</v>
      </c>
      <c r="H99" s="130">
        <v>0</v>
      </c>
      <c r="I99" s="131">
        <v>0</v>
      </c>
      <c r="J99" s="130">
        <v>0</v>
      </c>
      <c r="K99" s="132">
        <v>1</v>
      </c>
      <c r="L99" s="108">
        <f>E99-M99</f>
        <v>53.999742999999967</v>
      </c>
      <c r="M99" s="133">
        <v>422.07443000000001</v>
      </c>
      <c r="N99" s="133">
        <v>5</v>
      </c>
      <c r="O99" s="110" t="b">
        <f>C99=P99</f>
        <v>1</v>
      </c>
      <c r="P99" s="110" t="s">
        <v>290</v>
      </c>
      <c r="Q99" s="102" t="s">
        <v>290</v>
      </c>
      <c r="R99" s="111">
        <v>3</v>
      </c>
      <c r="S99" s="111" t="s">
        <v>1072</v>
      </c>
      <c r="T99" s="111" t="s">
        <v>77</v>
      </c>
      <c r="U99" s="112">
        <v>521.13881539999988</v>
      </c>
      <c r="W99" s="2">
        <v>3</v>
      </c>
      <c r="X99" s="113" t="s">
        <v>290</v>
      </c>
      <c r="Y99" s="113" t="s">
        <v>50</v>
      </c>
      <c r="Z99" s="114">
        <v>476.07417299999997</v>
      </c>
      <c r="AA99" s="2" t="b">
        <f>X99=C99</f>
        <v>1</v>
      </c>
    </row>
    <row r="100" spans="1:27">
      <c r="E100" s="115"/>
      <c r="F100" s="115"/>
      <c r="G100" s="115"/>
      <c r="H100" s="115"/>
      <c r="I100" s="115"/>
      <c r="J100" s="115"/>
      <c r="K100" s="116"/>
      <c r="L100" s="115"/>
      <c r="M100" s="110"/>
      <c r="N100" s="110"/>
      <c r="O100" s="110"/>
      <c r="P100" s="110"/>
      <c r="Q100" s="102"/>
      <c r="R100" s="117"/>
      <c r="S100" s="117"/>
      <c r="T100" s="117"/>
      <c r="U100" s="118"/>
      <c r="X100" s="102"/>
      <c r="Y100" s="102"/>
      <c r="Z100" s="110"/>
    </row>
    <row r="101" spans="1:27">
      <c r="A101" s="69"/>
      <c r="B101" s="100" t="s">
        <v>1073</v>
      </c>
      <c r="C101" s="100"/>
      <c r="D101" s="100"/>
      <c r="E101" s="119"/>
      <c r="F101" s="120"/>
      <c r="G101" s="120"/>
      <c r="H101" s="120"/>
      <c r="I101" s="120"/>
      <c r="J101" s="120"/>
      <c r="K101" s="121"/>
      <c r="L101" s="120"/>
      <c r="M101" s="110"/>
      <c r="N101" s="110"/>
      <c r="O101" s="110"/>
      <c r="P101" s="110"/>
      <c r="Q101" s="102"/>
      <c r="R101" s="103" t="s">
        <v>1069</v>
      </c>
      <c r="S101" s="103"/>
      <c r="T101" s="103"/>
      <c r="U101" s="123"/>
      <c r="W101" s="1" t="s">
        <v>1073</v>
      </c>
      <c r="X101" s="124"/>
      <c r="Y101" s="124"/>
      <c r="Z101" s="125"/>
    </row>
    <row r="102" spans="1:27">
      <c r="A102" s="2" t="s">
        <v>919</v>
      </c>
      <c r="B102" s="3">
        <v>1</v>
      </c>
      <c r="C102" s="126" t="s">
        <v>325</v>
      </c>
      <c r="D102" s="127" t="s">
        <v>50</v>
      </c>
      <c r="E102" s="128">
        <v>441.06387688000007</v>
      </c>
      <c r="F102" s="105" t="str">
        <f>IF(C102="No match","N/A",IF(K102=1,"OK",IF(Q102="No qualifing runner","No prev","No")))</f>
        <v>OK</v>
      </c>
      <c r="G102" s="129">
        <v>0</v>
      </c>
      <c r="H102" s="130">
        <v>0</v>
      </c>
      <c r="I102" s="131">
        <v>0</v>
      </c>
      <c r="J102" s="130">
        <v>0</v>
      </c>
      <c r="K102" s="132">
        <v>1</v>
      </c>
      <c r="L102" s="108">
        <f>E102-M102</f>
        <v>52.999508079999998</v>
      </c>
      <c r="M102" s="133">
        <v>388.06436880000007</v>
      </c>
      <c r="N102" s="133">
        <v>6</v>
      </c>
      <c r="O102" s="110" t="b">
        <f>C102=P102</f>
        <v>1</v>
      </c>
      <c r="P102" s="110" t="s">
        <v>325</v>
      </c>
      <c r="Q102" s="102" t="s">
        <v>1074</v>
      </c>
      <c r="R102" s="111">
        <v>1</v>
      </c>
      <c r="S102" s="111" t="s">
        <v>1075</v>
      </c>
      <c r="T102" s="111" t="s">
        <v>50</v>
      </c>
      <c r="U102" s="112">
        <v>563.14470945000005</v>
      </c>
      <c r="W102" s="2">
        <v>1</v>
      </c>
      <c r="X102" s="113" t="s">
        <v>325</v>
      </c>
      <c r="Y102" s="113" t="s">
        <v>50</v>
      </c>
      <c r="Z102" s="114">
        <v>441.06387688000007</v>
      </c>
      <c r="AA102" s="2" t="b">
        <f>X102=C102</f>
        <v>1</v>
      </c>
    </row>
    <row r="103" spans="1:27">
      <c r="A103" s="2" t="s">
        <v>920</v>
      </c>
      <c r="B103" s="3">
        <v>2</v>
      </c>
      <c r="C103" s="126" t="s">
        <v>349</v>
      </c>
      <c r="D103" s="127" t="s">
        <v>217</v>
      </c>
      <c r="E103" s="128">
        <v>414.04915070000004</v>
      </c>
      <c r="F103" s="105" t="str">
        <f>IF(C103="No match","N/A",IF(K103=1,"OK",IF(Q103="No qualifing runner","No prev","No")))</f>
        <v>OK</v>
      </c>
      <c r="G103" s="129">
        <v>0</v>
      </c>
      <c r="H103" s="130">
        <v>0</v>
      </c>
      <c r="I103" s="131">
        <v>0</v>
      </c>
      <c r="J103" s="130">
        <v>0</v>
      </c>
      <c r="K103" s="132">
        <v>1</v>
      </c>
      <c r="L103" s="108">
        <f>E103-M103</f>
        <v>54.999443700000029</v>
      </c>
      <c r="M103" s="133">
        <v>359.04970700000001</v>
      </c>
      <c r="N103" s="133">
        <v>5</v>
      </c>
      <c r="O103" s="110" t="b">
        <f>C103=P103</f>
        <v>1</v>
      </c>
      <c r="P103" s="110" t="s">
        <v>349</v>
      </c>
      <c r="Q103" s="102" t="s">
        <v>1076</v>
      </c>
      <c r="R103" s="111">
        <v>2</v>
      </c>
      <c r="S103" s="111" t="s">
        <v>1077</v>
      </c>
      <c r="T103" s="111" t="s">
        <v>50</v>
      </c>
      <c r="U103" s="112">
        <v>467.11741899999998</v>
      </c>
      <c r="W103" s="2">
        <v>2</v>
      </c>
      <c r="X103" s="113" t="s">
        <v>349</v>
      </c>
      <c r="Y103" s="113" t="s">
        <v>217</v>
      </c>
      <c r="Z103" s="114">
        <v>414.04915070000004</v>
      </c>
      <c r="AA103" s="2" t="b">
        <f>X103=C103</f>
        <v>1</v>
      </c>
    </row>
    <row r="104" spans="1:27">
      <c r="A104" s="2" t="s">
        <v>921</v>
      </c>
      <c r="B104" s="3">
        <v>3</v>
      </c>
      <c r="C104" s="126" t="s">
        <v>338</v>
      </c>
      <c r="D104" s="127" t="s">
        <v>50</v>
      </c>
      <c r="E104" s="128">
        <v>398.05821199999991</v>
      </c>
      <c r="F104" s="105" t="str">
        <f>IF(C104="No match","N/A",IF(K104=1,"OK",IF(Q104="No qualifing runner","No prev","No")))</f>
        <v>OK</v>
      </c>
      <c r="G104" s="129">
        <v>0</v>
      </c>
      <c r="H104" s="130">
        <v>0</v>
      </c>
      <c r="I104" s="131">
        <v>0</v>
      </c>
      <c r="J104" s="130">
        <v>0</v>
      </c>
      <c r="K104" s="132">
        <v>1</v>
      </c>
      <c r="L104" s="108">
        <f>E104-M104</f>
        <v>70.999591999999893</v>
      </c>
      <c r="M104" s="133">
        <v>327.05862000000002</v>
      </c>
      <c r="N104" s="133">
        <v>5</v>
      </c>
      <c r="O104" s="110" t="b">
        <f>C104=P104</f>
        <v>1</v>
      </c>
      <c r="P104" s="110" t="s">
        <v>338</v>
      </c>
      <c r="Q104" s="102" t="s">
        <v>1078</v>
      </c>
      <c r="R104" s="111">
        <v>3</v>
      </c>
      <c r="S104" s="111" t="s">
        <v>1079</v>
      </c>
      <c r="T104" s="111" t="s">
        <v>74</v>
      </c>
      <c r="U104" s="112">
        <v>455.112438</v>
      </c>
      <c r="W104" s="2">
        <v>3</v>
      </c>
      <c r="X104" s="113" t="s">
        <v>338</v>
      </c>
      <c r="Y104" s="113" t="s">
        <v>50</v>
      </c>
      <c r="Z104" s="114">
        <v>398.05821199999991</v>
      </c>
      <c r="AA104" s="2" t="b">
        <f>X104=C104</f>
        <v>1</v>
      </c>
    </row>
    <row r="105" spans="1:27">
      <c r="B105" s="136"/>
      <c r="C105" s="137"/>
      <c r="D105" s="137"/>
      <c r="E105" s="138"/>
      <c r="F105" s="139"/>
      <c r="G105" s="139"/>
      <c r="H105" s="139"/>
      <c r="I105" s="139"/>
      <c r="J105" s="139"/>
      <c r="K105" s="140"/>
      <c r="L105" s="139"/>
      <c r="M105" s="110"/>
      <c r="N105" s="110"/>
      <c r="O105" s="110"/>
      <c r="P105" s="110"/>
      <c r="Q105" s="102"/>
      <c r="R105" s="141"/>
      <c r="S105" s="141"/>
      <c r="T105" s="141"/>
      <c r="U105" s="142"/>
      <c r="X105" s="102"/>
      <c r="Y105" s="102"/>
      <c r="Z105" s="110"/>
    </row>
    <row r="106" spans="1:27">
      <c r="B106" s="100" t="s">
        <v>1080</v>
      </c>
      <c r="C106" s="100"/>
      <c r="D106" s="100"/>
      <c r="E106" s="119"/>
      <c r="F106" s="120"/>
      <c r="G106" s="120"/>
      <c r="H106" s="120"/>
      <c r="I106" s="120"/>
      <c r="J106" s="120"/>
      <c r="K106" s="121"/>
      <c r="L106" s="120"/>
      <c r="M106" s="122"/>
      <c r="N106" s="122"/>
      <c r="O106" s="122"/>
      <c r="P106" s="122"/>
      <c r="Q106" s="102"/>
      <c r="R106" s="103" t="s">
        <v>1080</v>
      </c>
      <c r="S106" s="103"/>
      <c r="T106" s="103"/>
      <c r="U106" s="123"/>
      <c r="W106" s="2" t="s">
        <v>1080</v>
      </c>
      <c r="X106" s="124"/>
      <c r="Y106" s="124"/>
      <c r="Z106" s="125"/>
    </row>
    <row r="107" spans="1:27">
      <c r="B107" s="3">
        <v>1</v>
      </c>
      <c r="C107" s="126" t="s">
        <v>36</v>
      </c>
      <c r="D107" s="126"/>
      <c r="E107" s="143">
        <v>10.011121999999999</v>
      </c>
      <c r="F107" s="144"/>
      <c r="G107" s="144"/>
      <c r="H107" s="144"/>
      <c r="I107" s="144"/>
      <c r="J107" s="144"/>
      <c r="K107" s="145"/>
      <c r="L107" s="108">
        <f>E107-M107</f>
        <v>1.9999990000000007</v>
      </c>
      <c r="M107" s="139">
        <v>8.0111229999999978</v>
      </c>
      <c r="N107" s="110"/>
      <c r="O107" s="110" t="b">
        <f>C107=P107</f>
        <v>1</v>
      </c>
      <c r="P107" s="110" t="s">
        <v>36</v>
      </c>
      <c r="Q107" s="102"/>
      <c r="R107" s="135">
        <v>1</v>
      </c>
      <c r="S107" s="135" t="s">
        <v>40</v>
      </c>
      <c r="T107" s="135"/>
      <c r="U107" s="146">
        <v>14.1</v>
      </c>
      <c r="W107" s="2">
        <v>1</v>
      </c>
      <c r="X107" s="113" t="s">
        <v>36</v>
      </c>
      <c r="Y107" s="113"/>
      <c r="Z107" s="114">
        <v>10.011121999999999</v>
      </c>
      <c r="AA107" s="2" t="b">
        <v>1</v>
      </c>
    </row>
    <row r="108" spans="1:27">
      <c r="B108" s="3">
        <f>1+IF(INT(E108)&gt;INT(E107),1,0)</f>
        <v>2</v>
      </c>
      <c r="C108" s="126" t="s">
        <v>25</v>
      </c>
      <c r="D108" s="126"/>
      <c r="E108" s="143">
        <v>16.011234000000002</v>
      </c>
      <c r="F108" s="144"/>
      <c r="G108" s="144"/>
      <c r="H108" s="144"/>
      <c r="I108" s="144"/>
      <c r="J108" s="144"/>
      <c r="K108" s="145"/>
      <c r="L108" s="108">
        <f>E108-M108</f>
        <v>0.99888900000000191</v>
      </c>
      <c r="M108" s="139">
        <v>15.012345</v>
      </c>
      <c r="N108" s="110"/>
      <c r="O108" s="110" t="b">
        <f>C108=P108</f>
        <v>1</v>
      </c>
      <c r="P108" s="110" t="s">
        <v>25</v>
      </c>
      <c r="Q108" s="102"/>
      <c r="R108" s="135">
        <v>2</v>
      </c>
      <c r="S108" s="135" t="s">
        <v>33</v>
      </c>
      <c r="T108" s="135"/>
      <c r="U108" s="146">
        <v>20.14</v>
      </c>
      <c r="W108" s="2">
        <v>2</v>
      </c>
      <c r="X108" s="113" t="s">
        <v>25</v>
      </c>
      <c r="Y108" s="113"/>
      <c r="Z108" s="114">
        <v>16.011234000000002</v>
      </c>
      <c r="AA108" s="2" t="b">
        <v>1</v>
      </c>
    </row>
    <row r="109" spans="1:27">
      <c r="B109" s="3">
        <f>1+IF(INT(E109)&gt;INT(E107),1,0)+IF(INT(E109)&gt;INT(E108),1,0)</f>
        <v>3</v>
      </c>
      <c r="C109" s="126" t="s">
        <v>44</v>
      </c>
      <c r="D109" s="126"/>
      <c r="E109" s="143">
        <v>20.012345</v>
      </c>
      <c r="F109" s="144"/>
      <c r="G109" s="144"/>
      <c r="H109" s="144"/>
      <c r="I109" s="144"/>
      <c r="J109" s="144"/>
      <c r="K109" s="145"/>
      <c r="L109" s="108">
        <f>E109-M109</f>
        <v>3.9999899999999968</v>
      </c>
      <c r="M109" s="139">
        <v>16.012355000000003</v>
      </c>
      <c r="N109" s="110"/>
      <c r="O109" s="110" t="b">
        <f>C109=P109</f>
        <v>1</v>
      </c>
      <c r="P109" s="110" t="s">
        <v>44</v>
      </c>
      <c r="Q109" s="102"/>
      <c r="R109" s="135">
        <v>3</v>
      </c>
      <c r="S109" s="135" t="s">
        <v>36</v>
      </c>
      <c r="T109" s="135"/>
      <c r="U109" s="146">
        <v>21.04</v>
      </c>
      <c r="V109" s="2" t="s">
        <v>1081</v>
      </c>
      <c r="W109" s="2">
        <v>3</v>
      </c>
      <c r="X109" s="113" t="s">
        <v>44</v>
      </c>
      <c r="Y109" s="113"/>
      <c r="Z109" s="114">
        <v>20.012345</v>
      </c>
      <c r="AA109" s="2" t="b">
        <v>1</v>
      </c>
    </row>
    <row r="110" spans="1:27">
      <c r="B110" s="3">
        <f>1+IF(INT(E110)&gt;INT(E107),1,0)+IF(INT(E110)&gt;INT(E108),1,0)+IF(INT(E110)&gt;INT(E109),1,0)</f>
        <v>4</v>
      </c>
      <c r="C110" s="126" t="s">
        <v>82</v>
      </c>
      <c r="D110" s="126"/>
      <c r="E110" s="143">
        <v>25.023455000000002</v>
      </c>
      <c r="F110" s="144"/>
      <c r="G110" s="144"/>
      <c r="H110" s="144"/>
      <c r="I110" s="144"/>
      <c r="J110" s="144"/>
      <c r="K110" s="145"/>
      <c r="L110" s="108">
        <f>E110-M110</f>
        <v>4.9999990000000025</v>
      </c>
      <c r="M110" s="139">
        <v>20.023455999999999</v>
      </c>
      <c r="N110" s="110"/>
      <c r="O110" s="110" t="b">
        <f>C110=P110</f>
        <v>1</v>
      </c>
      <c r="P110" s="110" t="s">
        <v>82</v>
      </c>
      <c r="Q110" s="102"/>
      <c r="R110" s="135">
        <v>4</v>
      </c>
      <c r="S110" s="135" t="s">
        <v>74</v>
      </c>
      <c r="T110" s="135"/>
      <c r="U110" s="146">
        <v>27.06</v>
      </c>
      <c r="V110" s="2" t="s">
        <v>1081</v>
      </c>
      <c r="W110" s="2">
        <v>4</v>
      </c>
      <c r="X110" s="113" t="s">
        <v>82</v>
      </c>
      <c r="Y110" s="113"/>
      <c r="Z110" s="114">
        <v>25.023455000000002</v>
      </c>
      <c r="AA110" s="2" t="b">
        <v>1</v>
      </c>
    </row>
    <row r="111" spans="1:27">
      <c r="B111" s="3">
        <f>1+IF(INT(E111)&gt;INT(E107),1,0)+IF(INT(E111)&gt;INT(E108),1,0)+IF(INT(E111)&gt;INT(E109),1,0)+IF(INT(E111)&gt;INT(E110),1,0)</f>
        <v>5</v>
      </c>
      <c r="C111" s="126" t="s">
        <v>122</v>
      </c>
      <c r="D111" s="126"/>
      <c r="E111" s="143">
        <v>32.034665999999994</v>
      </c>
      <c r="F111" s="144"/>
      <c r="G111" s="144"/>
      <c r="H111" s="144"/>
      <c r="I111" s="144"/>
      <c r="J111" s="144"/>
      <c r="K111" s="145"/>
      <c r="L111" s="108">
        <f>E111-M111</f>
        <v>11.011217999999996</v>
      </c>
      <c r="M111" s="139">
        <v>21.023447999999998</v>
      </c>
      <c r="N111" s="110"/>
      <c r="O111" s="110" t="b">
        <f>C111=P111</f>
        <v>0</v>
      </c>
      <c r="P111" s="110" t="s">
        <v>40</v>
      </c>
      <c r="Q111" s="102"/>
      <c r="R111" s="135">
        <v>5</v>
      </c>
      <c r="S111" s="135" t="s">
        <v>1007</v>
      </c>
      <c r="T111" s="135"/>
      <c r="U111" s="146">
        <v>31.12</v>
      </c>
      <c r="W111" s="2">
        <v>5</v>
      </c>
      <c r="X111" s="113" t="s">
        <v>122</v>
      </c>
      <c r="Y111" s="113"/>
      <c r="Z111" s="114">
        <v>32.034665999999994</v>
      </c>
      <c r="AA111" s="2" t="b">
        <v>1</v>
      </c>
    </row>
  </sheetData>
  <conditionalFormatting sqref="F7:J9 F57:J59 F4:J4 F22:J24 F12:J14 F27:J29 F32:J34 F37:J39 F42:J44 F47:J49 F52:J54 F62:J64 F72:J74 F77:J79 F82:J84 F87:J89 F92:J94 F97:J99 F102:J104">
    <cfRule type="containsText" dxfId="27" priority="24" operator="containsText" text="OK">
      <formula>NOT(ISERROR(SEARCH("OK",F4)))</formula>
    </cfRule>
  </conditionalFormatting>
  <conditionalFormatting sqref="G22:J24 G12:J14 G27:J29 G32:J34 G37:J39 G42:J44 G47:J49 G52:J54 G62:J64 G72:J74 G77:J79 G82:J84 G87:J89 G92:J94 G97:J99 G102:J104">
    <cfRule type="containsText" dxfId="26" priority="23" operator="containsText" text="Query">
      <formula>NOT(ISERROR(SEARCH("Query",G12)))</formula>
    </cfRule>
  </conditionalFormatting>
  <conditionalFormatting sqref="G22:J24 G12:J14 G27:J29 G32:J34 G37:J39 G42:J44 G47:J49 G52:J54 G62:J64 G72:J74 G77:J79 G82:J84 G87:J89 G92:J94 G97:J99 G102:J104">
    <cfRule type="cellIs" priority="21" operator="greaterThan">
      <formula>0</formula>
    </cfRule>
    <cfRule type="containsText" dxfId="25" priority="22" operator="containsText" text="OK">
      <formula>NOT(ISERROR(SEARCH("OK",G12)))</formula>
    </cfRule>
  </conditionalFormatting>
  <conditionalFormatting sqref="G62:J64 G72:J74 G77:J79 G82:J84 G87:J89 G92:J94 G97:J99 G102:J104">
    <cfRule type="cellIs" dxfId="24" priority="19" operator="greaterThan">
      <formula>0</formula>
    </cfRule>
    <cfRule type="containsText" dxfId="23" priority="20" operator="containsText" text="OK">
      <formula>NOT(ISERROR(SEARCH("OK",G62)))</formula>
    </cfRule>
  </conditionalFormatting>
  <conditionalFormatting sqref="F7:F9 F12:F14 F22:F24 F27:F29 F32:F34 F37:F39 F42:F44 F47:F49 F52:F54 F57:F59 F62:F64 F72:F74 F77:F79 F82:F84 F87:F89 F92:F94 F97:F99 F102:F104">
    <cfRule type="containsText" dxfId="22" priority="17" operator="containsText" text="No prev">
      <formula>NOT(ISERROR(SEARCH("No prev",F7)))</formula>
    </cfRule>
    <cfRule type="containsText" dxfId="21" priority="18" operator="containsText" text="N/A">
      <formula>NOT(ISERROR(SEARCH("N/A",F7)))</formula>
    </cfRule>
  </conditionalFormatting>
  <conditionalFormatting sqref="F4">
    <cfRule type="containsText" dxfId="20" priority="15" operator="containsText" text="Queries">
      <formula>NOT(ISERROR(SEARCH("Queries",F4)))</formula>
    </cfRule>
    <cfRule type="containsText" dxfId="19" priority="16" operator="containsText" text="OK">
      <formula>NOT(ISERROR(SEARCH("OK",F4)))</formula>
    </cfRule>
  </conditionalFormatting>
  <conditionalFormatting sqref="F17:J19">
    <cfRule type="containsText" dxfId="18" priority="14" operator="containsText" text="OK">
      <formula>NOT(ISERROR(SEARCH("OK",F17)))</formula>
    </cfRule>
  </conditionalFormatting>
  <conditionalFormatting sqref="G17:J19">
    <cfRule type="containsText" dxfId="17" priority="13" operator="containsText" text="Query">
      <formula>NOT(ISERROR(SEARCH("Query",G17)))</formula>
    </cfRule>
  </conditionalFormatting>
  <conditionalFormatting sqref="G17:J19">
    <cfRule type="cellIs" priority="11" operator="greaterThan">
      <formula>0</formula>
    </cfRule>
    <cfRule type="containsText" dxfId="16" priority="12" operator="containsText" text="OK">
      <formula>NOT(ISERROR(SEARCH("OK",G17)))</formula>
    </cfRule>
  </conditionalFormatting>
  <conditionalFormatting sqref="F17:F19">
    <cfRule type="containsText" dxfId="15" priority="9" operator="containsText" text="No prev">
      <formula>NOT(ISERROR(SEARCH("No prev",F17)))</formula>
    </cfRule>
    <cfRule type="containsText" dxfId="14" priority="10" operator="containsText" text="N/A">
      <formula>NOT(ISERROR(SEARCH("N/A",F17)))</formula>
    </cfRule>
  </conditionalFormatting>
  <conditionalFormatting sqref="F67:J69">
    <cfRule type="containsText" dxfId="13" priority="8" operator="containsText" text="OK">
      <formula>NOT(ISERROR(SEARCH("OK",F67)))</formula>
    </cfRule>
  </conditionalFormatting>
  <conditionalFormatting sqref="G67:J69">
    <cfRule type="containsText" dxfId="12" priority="7" operator="containsText" text="Query">
      <formula>NOT(ISERROR(SEARCH("Query",G67)))</formula>
    </cfRule>
  </conditionalFormatting>
  <conditionalFormatting sqref="G67:J69">
    <cfRule type="cellIs" priority="5" operator="greaterThan">
      <formula>0</formula>
    </cfRule>
    <cfRule type="containsText" dxfId="11" priority="6" operator="containsText" text="OK">
      <formula>NOT(ISERROR(SEARCH("OK",G67)))</formula>
    </cfRule>
  </conditionalFormatting>
  <conditionalFormatting sqref="G67:J69">
    <cfRule type="cellIs" dxfId="10" priority="3" operator="greaterThan">
      <formula>0</formula>
    </cfRule>
    <cfRule type="containsText" dxfId="9" priority="4" operator="containsText" text="OK">
      <formula>NOT(ISERROR(SEARCH("OK",G67)))</formula>
    </cfRule>
  </conditionalFormatting>
  <conditionalFormatting sqref="F67:F69">
    <cfRule type="containsText" dxfId="8" priority="1" operator="containsText" text="No prev">
      <formula>NOT(ISERROR(SEARCH("No prev",F67)))</formula>
    </cfRule>
    <cfRule type="containsText" dxfId="7" priority="2" operator="containsText" text="N/A">
      <formula>NOT(ISERROR(SEARCH("N/A",F67)))</formula>
    </cfRule>
  </conditionalFormatting>
  <pageMargins left="0.39370078740157483" right="0.19685039370078741" top="0.39370078740157483" bottom="0.39370078740157483" header="0.51181102362204722" footer="0.51181102362204722"/>
  <pageSetup paperSize="9" orientation="portrait" r:id="rId1"/>
  <headerFooter alignWithMargins="0"/>
  <rowBreaks count="3" manualBreakCount="3">
    <brk id="55" min="1" max="4" man="1"/>
    <brk id="60" min="1" max="4" man="1"/>
    <brk id="105" min="1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90"/>
  <sheetViews>
    <sheetView topLeftCell="A35" workbookViewId="0">
      <selection activeCell="A90" sqref="A90:I90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147" t="s">
        <v>1082</v>
      </c>
    </row>
    <row r="3" spans="1:10" ht="12.75" hidden="1" outlineLevel="1">
      <c r="A3" s="50" t="s">
        <v>928</v>
      </c>
      <c r="B3" s="26" t="s">
        <v>1083</v>
      </c>
      <c r="C3" s="26" t="s">
        <v>959</v>
      </c>
      <c r="D3" s="26" t="s">
        <v>10</v>
      </c>
      <c r="E3" s="26" t="s">
        <v>11</v>
      </c>
      <c r="F3" s="148" t="s">
        <v>8</v>
      </c>
      <c r="G3" s="26" t="s">
        <v>960</v>
      </c>
      <c r="H3" s="26"/>
      <c r="I3" s="26"/>
      <c r="J3" s="147"/>
    </row>
    <row r="4" spans="1:10" ht="12.75" hidden="1" outlineLevel="1">
      <c r="A4" s="149"/>
      <c r="B4" s="149"/>
      <c r="C4" s="149"/>
      <c r="D4" s="149"/>
      <c r="E4" s="150"/>
      <c r="F4" s="151"/>
      <c r="G4" s="152"/>
      <c r="H4" s="153"/>
      <c r="I4" s="153"/>
      <c r="J4" s="147" t="s">
        <v>1084</v>
      </c>
    </row>
    <row r="5" spans="1:10" ht="12.75" hidden="1" outlineLevel="1">
      <c r="A5" s="149"/>
      <c r="B5" s="149"/>
      <c r="C5" s="149"/>
      <c r="D5" s="149"/>
      <c r="E5" s="149"/>
      <c r="F5" s="149"/>
      <c r="G5" s="154"/>
      <c r="H5" s="154"/>
      <c r="I5" s="154"/>
    </row>
    <row r="6" spans="1:10" hidden="1" outlineLevel="1">
      <c r="A6" s="155" t="s">
        <v>1281</v>
      </c>
      <c r="D6" s="1"/>
    </row>
    <row r="7" spans="1:10" hidden="1" outlineLevel="1">
      <c r="A7" s="156">
        <v>44997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58</v>
      </c>
      <c r="B9" s="12" t="s">
        <v>3</v>
      </c>
      <c r="C9" s="12" t="s">
        <v>4</v>
      </c>
      <c r="D9" s="12"/>
      <c r="E9" s="157">
        <v>59</v>
      </c>
      <c r="F9" s="12" t="s">
        <v>5</v>
      </c>
      <c r="G9" s="13">
        <f ca="1">A9-E9</f>
        <v>-1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1283</v>
      </c>
    </row>
    <row r="13" spans="1:10">
      <c r="A13" s="26" t="s">
        <v>1085</v>
      </c>
    </row>
    <row r="14" spans="1:10" ht="12.75">
      <c r="A14" s="50" t="s">
        <v>928</v>
      </c>
      <c r="B14" s="26" t="s">
        <v>1083</v>
      </c>
      <c r="C14" s="26" t="s">
        <v>959</v>
      </c>
      <c r="D14" s="26" t="s">
        <v>10</v>
      </c>
      <c r="E14" s="26" t="s">
        <v>11</v>
      </c>
      <c r="F14" s="148" t="s">
        <v>8</v>
      </c>
      <c r="G14" s="26" t="s">
        <v>960</v>
      </c>
      <c r="H14" s="26"/>
      <c r="I14" s="26"/>
    </row>
    <row r="15" spans="1:10" ht="12.75">
      <c r="A15" s="149">
        <v>1</v>
      </c>
      <c r="B15" s="149">
        <v>124</v>
      </c>
      <c r="C15" s="149" t="s">
        <v>1086</v>
      </c>
      <c r="D15" s="149" t="s">
        <v>35</v>
      </c>
      <c r="E15" s="150" t="s">
        <v>36</v>
      </c>
      <c r="F15" s="151">
        <v>6.53935185185185E-3</v>
      </c>
      <c r="G15" s="152">
        <v>25</v>
      </c>
      <c r="H15" s="153"/>
      <c r="I15" s="153"/>
    </row>
    <row r="16" spans="1:10" ht="12.75">
      <c r="A16" s="149">
        <v>2</v>
      </c>
      <c r="B16" s="149">
        <v>221</v>
      </c>
      <c r="C16" s="149" t="s">
        <v>1087</v>
      </c>
      <c r="D16" s="149" t="s">
        <v>239</v>
      </c>
      <c r="E16" s="150" t="s">
        <v>240</v>
      </c>
      <c r="F16" s="151">
        <v>6.7245370370370402E-3</v>
      </c>
      <c r="G16" s="152">
        <v>24</v>
      </c>
      <c r="H16" s="153"/>
      <c r="I16" s="153"/>
    </row>
    <row r="17" spans="1:9" ht="12.75">
      <c r="A17" s="149">
        <v>3</v>
      </c>
      <c r="B17" s="149">
        <v>220</v>
      </c>
      <c r="C17" s="149" t="s">
        <v>1088</v>
      </c>
      <c r="D17" s="149" t="s">
        <v>239</v>
      </c>
      <c r="E17" s="150" t="s">
        <v>240</v>
      </c>
      <c r="F17" s="151">
        <v>6.8171296296296296E-3</v>
      </c>
      <c r="G17" s="152">
        <v>23</v>
      </c>
      <c r="H17" s="153"/>
      <c r="I17" s="153"/>
    </row>
    <row r="18" spans="1:9" ht="12.75">
      <c r="A18" s="149">
        <v>4</v>
      </c>
      <c r="B18" s="149">
        <v>112</v>
      </c>
      <c r="C18" s="149" t="s">
        <v>1089</v>
      </c>
      <c r="D18" s="149" t="s">
        <v>89</v>
      </c>
      <c r="E18" s="150" t="s">
        <v>90</v>
      </c>
      <c r="F18" s="151">
        <v>6.8981481481481498E-3</v>
      </c>
      <c r="G18" s="152">
        <v>22</v>
      </c>
      <c r="H18" s="153"/>
      <c r="I18" s="153"/>
    </row>
    <row r="19" spans="1:9" ht="12.75">
      <c r="A19" s="149">
        <v>5</v>
      </c>
      <c r="B19" s="149">
        <v>157</v>
      </c>
      <c r="C19" s="149" t="s">
        <v>1090</v>
      </c>
      <c r="D19" s="149" t="s">
        <v>57</v>
      </c>
      <c r="E19" s="150" t="s">
        <v>24</v>
      </c>
      <c r="F19" s="151">
        <v>6.9212962962963004E-3</v>
      </c>
      <c r="G19" s="152">
        <v>21</v>
      </c>
      <c r="H19" s="153"/>
      <c r="I19" s="153"/>
    </row>
    <row r="20" spans="1:9" ht="12.75">
      <c r="A20" s="149">
        <v>6</v>
      </c>
      <c r="B20" s="149">
        <v>147</v>
      </c>
      <c r="C20" s="149" t="s">
        <v>1091</v>
      </c>
      <c r="D20" s="149" t="s">
        <v>46</v>
      </c>
      <c r="E20" s="150" t="s">
        <v>47</v>
      </c>
      <c r="F20" s="151">
        <v>7.0370370370370404E-3</v>
      </c>
      <c r="G20" s="152">
        <v>20</v>
      </c>
      <c r="H20" s="153"/>
      <c r="I20" s="153"/>
    </row>
    <row r="21" spans="1:9" ht="12.75">
      <c r="A21" s="149">
        <v>7</v>
      </c>
      <c r="B21" s="149">
        <v>148</v>
      </c>
      <c r="C21" s="149" t="s">
        <v>1092</v>
      </c>
      <c r="D21" s="149" t="s">
        <v>46</v>
      </c>
      <c r="E21" s="150" t="s">
        <v>47</v>
      </c>
      <c r="F21" s="151">
        <v>7.09490740740741E-3</v>
      </c>
      <c r="G21" s="152">
        <v>19</v>
      </c>
      <c r="H21" s="153"/>
      <c r="I21" s="153"/>
    </row>
    <row r="22" spans="1:9" ht="12.75">
      <c r="A22" s="149">
        <v>8</v>
      </c>
      <c r="B22" s="149">
        <v>219</v>
      </c>
      <c r="C22" s="149" t="s">
        <v>1093</v>
      </c>
      <c r="D22" s="149" t="s">
        <v>23</v>
      </c>
      <c r="E22" s="150" t="s">
        <v>24</v>
      </c>
      <c r="F22" s="151">
        <v>7.1527777777777796E-3</v>
      </c>
      <c r="G22" s="152">
        <v>18</v>
      </c>
      <c r="H22" s="153"/>
      <c r="I22" s="153"/>
    </row>
    <row r="23" spans="1:9" ht="12.75">
      <c r="A23" s="149">
        <v>9</v>
      </c>
      <c r="B23" s="149">
        <v>156</v>
      </c>
      <c r="C23" s="149" t="s">
        <v>1094</v>
      </c>
      <c r="D23" s="149" t="s">
        <v>57</v>
      </c>
      <c r="E23" s="150" t="s">
        <v>24</v>
      </c>
      <c r="F23" s="151">
        <v>7.2800925925925897E-3</v>
      </c>
      <c r="G23" s="152">
        <v>17</v>
      </c>
      <c r="H23" s="153"/>
      <c r="I23" s="153"/>
    </row>
    <row r="24" spans="1:9" ht="12.75">
      <c r="A24" s="149">
        <v>10</v>
      </c>
      <c r="B24" s="149">
        <v>226</v>
      </c>
      <c r="C24" s="149" t="s">
        <v>1095</v>
      </c>
      <c r="D24" s="149" t="s">
        <v>239</v>
      </c>
      <c r="E24" s="150" t="s">
        <v>240</v>
      </c>
      <c r="F24" s="151">
        <v>7.5347222222222204E-3</v>
      </c>
      <c r="G24" s="152">
        <v>16</v>
      </c>
      <c r="H24" s="153"/>
      <c r="I24" s="153"/>
    </row>
    <row r="25" spans="1:9" ht="12.75">
      <c r="A25" s="149">
        <v>11</v>
      </c>
      <c r="B25" s="149">
        <v>144</v>
      </c>
      <c r="C25" s="149" t="s">
        <v>1096</v>
      </c>
      <c r="D25" s="149" t="s">
        <v>35</v>
      </c>
      <c r="E25" s="150" t="s">
        <v>36</v>
      </c>
      <c r="F25" s="151">
        <v>7.6157407407407398E-3</v>
      </c>
      <c r="G25" s="152">
        <v>15</v>
      </c>
      <c r="H25" s="153"/>
      <c r="I25" s="153"/>
    </row>
    <row r="26" spans="1:9" ht="12.75">
      <c r="A26" s="149">
        <v>12</v>
      </c>
      <c r="B26" s="149">
        <v>116</v>
      </c>
      <c r="C26" s="149" t="s">
        <v>1097</v>
      </c>
      <c r="D26" s="149" t="s">
        <v>35</v>
      </c>
      <c r="E26" s="150" t="s">
        <v>36</v>
      </c>
      <c r="F26" s="151">
        <v>7.6273148148148203E-3</v>
      </c>
      <c r="G26" s="152">
        <v>14</v>
      </c>
      <c r="H26" s="153"/>
      <c r="I26" s="153"/>
    </row>
    <row r="27" spans="1:9" ht="12.75">
      <c r="A27" s="149">
        <v>13</v>
      </c>
      <c r="B27" s="149">
        <v>230</v>
      </c>
      <c r="C27" s="149" t="s">
        <v>1098</v>
      </c>
      <c r="D27" s="149" t="s">
        <v>23</v>
      </c>
      <c r="E27" s="150" t="s">
        <v>24</v>
      </c>
      <c r="F27" s="151">
        <v>7.7083333333333301E-3</v>
      </c>
      <c r="G27" s="152">
        <v>13</v>
      </c>
      <c r="H27" s="153"/>
      <c r="I27" s="153"/>
    </row>
    <row r="28" spans="1:9" ht="12.75">
      <c r="A28" s="149">
        <v>14</v>
      </c>
      <c r="B28" s="149">
        <v>190</v>
      </c>
      <c r="C28" s="149" t="s">
        <v>1099</v>
      </c>
      <c r="D28" s="149" t="s">
        <v>23</v>
      </c>
      <c r="E28" s="150" t="s">
        <v>24</v>
      </c>
      <c r="F28" s="151">
        <v>7.9629629629629599E-3</v>
      </c>
      <c r="G28" s="152">
        <v>12</v>
      </c>
      <c r="H28" s="153"/>
      <c r="I28" s="153"/>
    </row>
    <row r="29" spans="1:9" ht="12.75">
      <c r="A29" s="149">
        <v>15</v>
      </c>
      <c r="B29" s="149">
        <v>145</v>
      </c>
      <c r="C29" s="149" t="s">
        <v>1100</v>
      </c>
      <c r="D29" s="149" t="s">
        <v>35</v>
      </c>
      <c r="E29" s="150" t="s">
        <v>36</v>
      </c>
      <c r="F29" s="151">
        <v>1.00462962962963E-2</v>
      </c>
      <c r="G29" s="152">
        <v>11</v>
      </c>
      <c r="H29" s="153"/>
      <c r="I29" s="153"/>
    </row>
    <row r="30" spans="1:9" ht="12.75">
      <c r="A30" s="149">
        <v>16</v>
      </c>
      <c r="B30" s="149">
        <v>193</v>
      </c>
      <c r="C30" s="149" t="s">
        <v>1101</v>
      </c>
      <c r="D30" s="149" t="s">
        <v>32</v>
      </c>
      <c r="E30" s="150" t="s">
        <v>33</v>
      </c>
      <c r="F30" s="151">
        <v>1.3171296296296301E-2</v>
      </c>
      <c r="G30" s="152">
        <v>10</v>
      </c>
      <c r="H30" s="153"/>
      <c r="I30" s="153"/>
    </row>
    <row r="32" spans="1:9">
      <c r="A32" s="26" t="s">
        <v>1102</v>
      </c>
    </row>
    <row r="33" spans="1:9" ht="12.75">
      <c r="A33" s="50" t="s">
        <v>928</v>
      </c>
      <c r="B33" s="26" t="s">
        <v>1083</v>
      </c>
      <c r="C33" s="26" t="s">
        <v>959</v>
      </c>
      <c r="D33" s="26" t="s">
        <v>10</v>
      </c>
      <c r="E33" s="26" t="s">
        <v>11</v>
      </c>
      <c r="F33" s="148" t="s">
        <v>8</v>
      </c>
      <c r="G33" s="26" t="s">
        <v>960</v>
      </c>
      <c r="H33" s="26"/>
      <c r="I33" s="26"/>
    </row>
    <row r="34" spans="1:9" ht="12.75">
      <c r="A34" s="149">
        <v>1</v>
      </c>
      <c r="B34" s="149">
        <v>106</v>
      </c>
      <c r="C34" s="149" t="s">
        <v>1103</v>
      </c>
      <c r="D34" s="149" t="s">
        <v>76</v>
      </c>
      <c r="E34" s="150" t="s">
        <v>77</v>
      </c>
      <c r="F34" s="151">
        <v>7.2800925925925897E-3</v>
      </c>
      <c r="G34" s="152">
        <v>25</v>
      </c>
      <c r="H34" s="153"/>
      <c r="I34" s="153"/>
    </row>
    <row r="35" spans="1:9" ht="12.75">
      <c r="A35" s="149">
        <v>2</v>
      </c>
      <c r="B35" s="149">
        <v>173</v>
      </c>
      <c r="C35" s="149" t="s">
        <v>1104</v>
      </c>
      <c r="D35" s="149" t="s">
        <v>57</v>
      </c>
      <c r="E35" s="150" t="s">
        <v>24</v>
      </c>
      <c r="F35" s="151">
        <v>7.9166666666666708E-3</v>
      </c>
      <c r="G35" s="152">
        <v>24</v>
      </c>
      <c r="H35" s="153"/>
      <c r="I35" s="153"/>
    </row>
    <row r="36" spans="1:9" ht="12.75">
      <c r="A36" s="149">
        <v>3</v>
      </c>
      <c r="B36" s="149">
        <v>104</v>
      </c>
      <c r="C36" s="149" t="s">
        <v>1105</v>
      </c>
      <c r="D36" s="149" t="s">
        <v>76</v>
      </c>
      <c r="E36" s="150" t="s">
        <v>77</v>
      </c>
      <c r="F36" s="151">
        <v>7.9513888888888898E-3</v>
      </c>
      <c r="G36" s="152">
        <v>23</v>
      </c>
      <c r="H36" s="153"/>
      <c r="I36" s="153"/>
    </row>
    <row r="37" spans="1:9" ht="12.75">
      <c r="A37" s="149">
        <v>4</v>
      </c>
      <c r="B37" s="149">
        <v>188</v>
      </c>
      <c r="C37" s="149" t="s">
        <v>1106</v>
      </c>
      <c r="D37" s="149" t="s">
        <v>46</v>
      </c>
      <c r="E37" s="150" t="s">
        <v>47</v>
      </c>
      <c r="F37" s="151">
        <v>7.9629629629629599E-3</v>
      </c>
      <c r="G37" s="152">
        <v>22</v>
      </c>
      <c r="H37" s="153"/>
      <c r="I37" s="153"/>
    </row>
    <row r="38" spans="1:9" ht="12.75">
      <c r="A38" s="149">
        <v>5</v>
      </c>
      <c r="B38" s="149">
        <v>126</v>
      </c>
      <c r="C38" s="149" t="s">
        <v>1107</v>
      </c>
      <c r="D38" s="149" t="s">
        <v>35</v>
      </c>
      <c r="E38" s="150" t="s">
        <v>36</v>
      </c>
      <c r="F38" s="151">
        <v>8.03240740740741E-3</v>
      </c>
      <c r="G38" s="152">
        <v>21</v>
      </c>
      <c r="H38" s="153"/>
      <c r="I38" s="153"/>
    </row>
    <row r="39" spans="1:9" ht="12.75">
      <c r="A39" s="149">
        <v>6</v>
      </c>
      <c r="B39" s="149">
        <v>161</v>
      </c>
      <c r="C39" s="149" t="s">
        <v>1108</v>
      </c>
      <c r="D39" s="149" t="s">
        <v>57</v>
      </c>
      <c r="E39" s="150" t="s">
        <v>24</v>
      </c>
      <c r="F39" s="151">
        <v>8.0787037037037008E-3</v>
      </c>
      <c r="G39" s="152">
        <v>20</v>
      </c>
      <c r="H39" s="153"/>
      <c r="I39" s="153"/>
    </row>
    <row r="40" spans="1:9" ht="12.75">
      <c r="A40" s="149">
        <v>7</v>
      </c>
      <c r="B40" s="149">
        <v>125</v>
      </c>
      <c r="C40" s="149" t="s">
        <v>1109</v>
      </c>
      <c r="D40" s="149" t="s">
        <v>35</v>
      </c>
      <c r="E40" s="150" t="s">
        <v>36</v>
      </c>
      <c r="F40" s="151">
        <v>8.1597222222222193E-3</v>
      </c>
      <c r="G40" s="152">
        <v>19</v>
      </c>
      <c r="H40" s="153"/>
      <c r="I40" s="153"/>
    </row>
    <row r="41" spans="1:9" ht="12.75">
      <c r="A41" s="149">
        <v>8</v>
      </c>
      <c r="B41" s="149">
        <v>133</v>
      </c>
      <c r="C41" s="149" t="s">
        <v>1110</v>
      </c>
      <c r="D41" s="149" t="s">
        <v>35</v>
      </c>
      <c r="E41" s="150" t="s">
        <v>36</v>
      </c>
      <c r="F41" s="151">
        <v>8.2523148148148096E-3</v>
      </c>
      <c r="G41" s="152">
        <v>18</v>
      </c>
      <c r="H41" s="153"/>
      <c r="I41" s="153"/>
    </row>
    <row r="42" spans="1:9" ht="12.75">
      <c r="A42" s="149">
        <v>9</v>
      </c>
      <c r="B42" s="149">
        <v>143</v>
      </c>
      <c r="C42" s="149" t="s">
        <v>1111</v>
      </c>
      <c r="D42" s="149" t="s">
        <v>35</v>
      </c>
      <c r="E42" s="150" t="s">
        <v>36</v>
      </c>
      <c r="F42" s="151">
        <v>8.3912037037036993E-3</v>
      </c>
      <c r="G42" s="152">
        <v>17</v>
      </c>
      <c r="H42" s="153"/>
      <c r="I42" s="153"/>
    </row>
    <row r="43" spans="1:9" ht="12.75">
      <c r="A43" s="149">
        <v>10</v>
      </c>
      <c r="B43" s="149">
        <v>214</v>
      </c>
      <c r="C43" s="149" t="s">
        <v>1112</v>
      </c>
      <c r="D43" s="149" t="s">
        <v>35</v>
      </c>
      <c r="E43" s="150" t="s">
        <v>36</v>
      </c>
      <c r="F43" s="151">
        <v>8.4259259259259305E-3</v>
      </c>
      <c r="G43" s="152">
        <v>16</v>
      </c>
      <c r="H43" s="153"/>
      <c r="I43" s="153"/>
    </row>
    <row r="44" spans="1:9" ht="12.75">
      <c r="A44" s="149">
        <v>11</v>
      </c>
      <c r="B44" s="149">
        <v>229</v>
      </c>
      <c r="C44" s="149" t="s">
        <v>1113</v>
      </c>
      <c r="D44" s="149" t="s">
        <v>23</v>
      </c>
      <c r="E44" s="150" t="s">
        <v>24</v>
      </c>
      <c r="F44" s="151">
        <v>8.5763888888888903E-3</v>
      </c>
      <c r="G44" s="152">
        <v>15</v>
      </c>
      <c r="H44" s="153"/>
      <c r="I44" s="153"/>
    </row>
    <row r="45" spans="1:9" ht="12.75">
      <c r="A45" s="149">
        <v>12</v>
      </c>
      <c r="B45" s="149">
        <v>215</v>
      </c>
      <c r="C45" s="149" t="s">
        <v>1114</v>
      </c>
      <c r="D45" s="149" t="s">
        <v>23</v>
      </c>
      <c r="E45" s="150" t="s">
        <v>24</v>
      </c>
      <c r="F45" s="151">
        <v>8.6574074074074105E-3</v>
      </c>
      <c r="G45" s="152">
        <v>14</v>
      </c>
      <c r="H45" s="153"/>
      <c r="I45" s="153"/>
    </row>
    <row r="46" spans="1:9" ht="12.75">
      <c r="A46" s="149">
        <v>13</v>
      </c>
      <c r="B46" s="149">
        <v>121</v>
      </c>
      <c r="C46" s="149" t="s">
        <v>1115</v>
      </c>
      <c r="D46" s="149" t="s">
        <v>35</v>
      </c>
      <c r="E46" s="150" t="s">
        <v>36</v>
      </c>
      <c r="F46" s="151">
        <v>8.7731481481481497E-3</v>
      </c>
      <c r="G46" s="152">
        <v>13</v>
      </c>
      <c r="H46" s="153"/>
      <c r="I46" s="153"/>
    </row>
    <row r="47" spans="1:9" ht="12.75">
      <c r="A47" s="149">
        <v>14</v>
      </c>
      <c r="B47" s="149">
        <v>177</v>
      </c>
      <c r="C47" s="149" t="s">
        <v>1116</v>
      </c>
      <c r="D47" s="149" t="s">
        <v>46</v>
      </c>
      <c r="E47" s="150" t="s">
        <v>47</v>
      </c>
      <c r="F47" s="151">
        <v>8.8078703703703704E-3</v>
      </c>
      <c r="G47" s="152">
        <v>12</v>
      </c>
      <c r="H47" s="153"/>
      <c r="I47" s="153"/>
    </row>
    <row r="48" spans="1:9" ht="12.75">
      <c r="A48" s="149">
        <v>15</v>
      </c>
      <c r="B48" s="149">
        <v>223</v>
      </c>
      <c r="C48" s="149" t="s">
        <v>1117</v>
      </c>
      <c r="D48" s="149" t="s">
        <v>239</v>
      </c>
      <c r="E48" s="150" t="s">
        <v>240</v>
      </c>
      <c r="F48" s="151">
        <v>8.8773148148148205E-3</v>
      </c>
      <c r="G48" s="152">
        <v>11</v>
      </c>
      <c r="H48" s="153"/>
      <c r="I48" s="153"/>
    </row>
    <row r="49" spans="1:9" ht="12.75">
      <c r="A49" s="149">
        <v>16</v>
      </c>
      <c r="B49" s="149">
        <v>222</v>
      </c>
      <c r="C49" s="149" t="s">
        <v>1118</v>
      </c>
      <c r="D49" s="149" t="s">
        <v>239</v>
      </c>
      <c r="E49" s="150" t="s">
        <v>240</v>
      </c>
      <c r="F49" s="151">
        <v>8.8888888888888906E-3</v>
      </c>
      <c r="G49" s="152">
        <v>10</v>
      </c>
      <c r="H49" s="153"/>
      <c r="I49" s="153"/>
    </row>
    <row r="50" spans="1:9" ht="12.75">
      <c r="A50" s="149">
        <v>17</v>
      </c>
      <c r="B50" s="149">
        <v>192</v>
      </c>
      <c r="C50" s="149" t="s">
        <v>1119</v>
      </c>
      <c r="D50" s="149" t="s">
        <v>32</v>
      </c>
      <c r="E50" s="150" t="s">
        <v>33</v>
      </c>
      <c r="F50" s="151">
        <v>9.0393518518518505E-3</v>
      </c>
      <c r="G50" s="152">
        <v>9</v>
      </c>
      <c r="H50" s="153"/>
      <c r="I50" s="153"/>
    </row>
    <row r="51" spans="1:9" ht="12.75">
      <c r="A51" s="149">
        <v>18</v>
      </c>
      <c r="B51" s="149">
        <v>187</v>
      </c>
      <c r="C51" s="149" t="s">
        <v>1120</v>
      </c>
      <c r="D51" s="149" t="s">
        <v>23</v>
      </c>
      <c r="E51" s="150" t="s">
        <v>24</v>
      </c>
      <c r="F51" s="151">
        <v>9.46759259259259E-3</v>
      </c>
      <c r="G51" s="152">
        <v>8</v>
      </c>
      <c r="H51" s="153"/>
      <c r="I51" s="153"/>
    </row>
    <row r="52" spans="1:9" ht="12.75">
      <c r="A52" s="149">
        <v>19</v>
      </c>
      <c r="B52" s="149">
        <v>227</v>
      </c>
      <c r="C52" s="149" t="s">
        <v>1121</v>
      </c>
      <c r="D52" s="149" t="s">
        <v>239</v>
      </c>
      <c r="E52" s="150" t="s">
        <v>240</v>
      </c>
      <c r="F52" s="151">
        <v>1.03587962962963E-2</v>
      </c>
      <c r="G52" s="152">
        <v>7</v>
      </c>
      <c r="H52" s="153"/>
      <c r="I52" s="153"/>
    </row>
    <row r="53" spans="1:9" ht="12.75">
      <c r="A53" s="149">
        <v>20</v>
      </c>
      <c r="B53" s="149">
        <v>228</v>
      </c>
      <c r="C53" s="149" t="s">
        <v>1122</v>
      </c>
      <c r="D53" s="149" t="s">
        <v>239</v>
      </c>
      <c r="E53" s="150" t="s">
        <v>240</v>
      </c>
      <c r="F53" s="151">
        <v>1.03703703703704E-2</v>
      </c>
      <c r="G53" s="152">
        <v>6</v>
      </c>
      <c r="H53" s="153"/>
      <c r="I53" s="153"/>
    </row>
    <row r="55" spans="1:9">
      <c r="A55" s="26" t="s">
        <v>1123</v>
      </c>
    </row>
    <row r="56" spans="1:9" ht="12.75">
      <c r="A56" s="50" t="s">
        <v>928</v>
      </c>
      <c r="B56" s="26" t="s">
        <v>1083</v>
      </c>
      <c r="C56" s="26" t="s">
        <v>959</v>
      </c>
      <c r="D56" s="26" t="s">
        <v>10</v>
      </c>
      <c r="E56" s="26" t="s">
        <v>11</v>
      </c>
      <c r="F56" s="148" t="s">
        <v>8</v>
      </c>
      <c r="G56" s="26" t="s">
        <v>960</v>
      </c>
      <c r="H56" s="26"/>
      <c r="I56" s="26"/>
    </row>
    <row r="57" spans="1:9" ht="12.75">
      <c r="A57" s="149">
        <v>1</v>
      </c>
      <c r="B57" s="149">
        <v>225</v>
      </c>
      <c r="C57" s="149" t="s">
        <v>1124</v>
      </c>
      <c r="D57" s="149" t="s">
        <v>76</v>
      </c>
      <c r="E57" s="150" t="s">
        <v>77</v>
      </c>
      <c r="F57" s="151">
        <v>6.8865740740740701E-3</v>
      </c>
      <c r="G57" s="152">
        <v>20</v>
      </c>
      <c r="H57" s="153"/>
      <c r="I57" s="153"/>
    </row>
    <row r="58" spans="1:9" ht="12.75">
      <c r="A58" s="149">
        <v>2</v>
      </c>
      <c r="B58" s="149">
        <v>110</v>
      </c>
      <c r="C58" s="149" t="s">
        <v>1125</v>
      </c>
      <c r="D58" s="149" t="s">
        <v>89</v>
      </c>
      <c r="E58" s="150" t="s">
        <v>90</v>
      </c>
      <c r="F58" s="151">
        <v>7.2106481481481501E-3</v>
      </c>
      <c r="G58" s="152">
        <v>19</v>
      </c>
      <c r="H58" s="153"/>
      <c r="I58" s="153"/>
    </row>
    <row r="59" spans="1:9" ht="12.75">
      <c r="A59" s="149">
        <v>3</v>
      </c>
      <c r="B59" s="149">
        <v>199</v>
      </c>
      <c r="C59" s="149" t="s">
        <v>1126</v>
      </c>
      <c r="D59" s="149" t="s">
        <v>89</v>
      </c>
      <c r="E59" s="150" t="s">
        <v>90</v>
      </c>
      <c r="F59" s="151">
        <v>8.5648148148148098E-3</v>
      </c>
      <c r="G59" s="152">
        <v>18</v>
      </c>
      <c r="H59" s="153"/>
      <c r="I59" s="153"/>
    </row>
    <row r="61" spans="1:9">
      <c r="A61" s="26" t="s">
        <v>1127</v>
      </c>
    </row>
    <row r="62" spans="1:9" ht="12.75">
      <c r="A62" s="50" t="s">
        <v>928</v>
      </c>
      <c r="B62" s="26" t="s">
        <v>1083</v>
      </c>
      <c r="C62" s="26" t="s">
        <v>959</v>
      </c>
      <c r="D62" s="26" t="s">
        <v>10</v>
      </c>
      <c r="E62" s="26" t="s">
        <v>11</v>
      </c>
      <c r="F62" s="148" t="s">
        <v>8</v>
      </c>
      <c r="G62" s="26" t="s">
        <v>960</v>
      </c>
      <c r="H62" s="26"/>
      <c r="I62" s="26"/>
    </row>
    <row r="63" spans="1:9" ht="12.75">
      <c r="A63" s="149">
        <v>1</v>
      </c>
      <c r="B63" s="149">
        <v>218</v>
      </c>
      <c r="C63" s="149" t="s">
        <v>1128</v>
      </c>
      <c r="D63" s="149" t="s">
        <v>46</v>
      </c>
      <c r="E63" s="150" t="s">
        <v>47</v>
      </c>
      <c r="F63" s="151">
        <v>6.6898148148148203E-3</v>
      </c>
      <c r="G63" s="152">
        <v>20</v>
      </c>
      <c r="H63" s="153"/>
      <c r="I63" s="153"/>
    </row>
    <row r="64" spans="1:9" ht="12.75">
      <c r="A64" s="149">
        <v>2</v>
      </c>
      <c r="B64" s="149">
        <v>123</v>
      </c>
      <c r="C64" s="149" t="s">
        <v>1129</v>
      </c>
      <c r="D64" s="149" t="s">
        <v>35</v>
      </c>
      <c r="E64" s="150" t="s">
        <v>36</v>
      </c>
      <c r="F64" s="151">
        <v>7.1412037037037104E-3</v>
      </c>
      <c r="G64" s="152">
        <v>19</v>
      </c>
      <c r="H64" s="153"/>
      <c r="I64" s="153"/>
    </row>
    <row r="65" spans="1:9" ht="12.75">
      <c r="A65" s="149">
        <v>3</v>
      </c>
      <c r="B65" s="149">
        <v>169</v>
      </c>
      <c r="C65" s="149" t="s">
        <v>1130</v>
      </c>
      <c r="D65" s="149" t="s">
        <v>57</v>
      </c>
      <c r="E65" s="150" t="s">
        <v>24</v>
      </c>
      <c r="F65" s="151">
        <v>7.2453703703703699E-3</v>
      </c>
      <c r="G65" s="152">
        <v>18</v>
      </c>
      <c r="H65" s="153"/>
      <c r="I65" s="153"/>
    </row>
    <row r="66" spans="1:9" ht="12.75">
      <c r="A66" s="149">
        <v>4</v>
      </c>
      <c r="B66" s="149">
        <v>105</v>
      </c>
      <c r="C66" s="149" t="s">
        <v>1131</v>
      </c>
      <c r="D66" s="149" t="s">
        <v>76</v>
      </c>
      <c r="E66" s="150" t="s">
        <v>77</v>
      </c>
      <c r="F66" s="151">
        <v>7.4652777777777799E-3</v>
      </c>
      <c r="G66" s="152">
        <v>17</v>
      </c>
      <c r="H66" s="153"/>
      <c r="I66" s="153"/>
    </row>
    <row r="67" spans="1:9" ht="12.75">
      <c r="A67" s="149">
        <v>5</v>
      </c>
      <c r="B67" s="149">
        <v>136</v>
      </c>
      <c r="C67" s="149" t="s">
        <v>1132</v>
      </c>
      <c r="D67" s="149" t="s">
        <v>35</v>
      </c>
      <c r="E67" s="150" t="s">
        <v>36</v>
      </c>
      <c r="F67" s="151">
        <v>7.59259259259259E-3</v>
      </c>
      <c r="G67" s="152">
        <v>16</v>
      </c>
      <c r="H67" s="153"/>
      <c r="I67" s="153"/>
    </row>
    <row r="68" spans="1:9" ht="12.75">
      <c r="A68" s="149">
        <v>6</v>
      </c>
      <c r="B68" s="149">
        <v>191</v>
      </c>
      <c r="C68" s="149" t="s">
        <v>1133</v>
      </c>
      <c r="D68" s="149" t="s">
        <v>32</v>
      </c>
      <c r="E68" s="150" t="s">
        <v>33</v>
      </c>
      <c r="F68" s="151">
        <v>7.7199074074074097E-3</v>
      </c>
      <c r="G68" s="152">
        <v>15</v>
      </c>
      <c r="H68" s="153"/>
      <c r="I68" s="153"/>
    </row>
    <row r="69" spans="1:9" ht="12.75">
      <c r="A69" s="149">
        <v>7</v>
      </c>
      <c r="B69" s="149">
        <v>163</v>
      </c>
      <c r="C69" s="149" t="s">
        <v>1134</v>
      </c>
      <c r="D69" s="149" t="s">
        <v>57</v>
      </c>
      <c r="E69" s="150" t="s">
        <v>24</v>
      </c>
      <c r="F69" s="151">
        <v>7.8587962962962995E-3</v>
      </c>
      <c r="G69" s="152">
        <v>14</v>
      </c>
      <c r="H69" s="153"/>
      <c r="I69" s="153"/>
    </row>
    <row r="70" spans="1:9" ht="12.75">
      <c r="A70" s="149">
        <v>8</v>
      </c>
      <c r="B70" s="149">
        <v>175</v>
      </c>
      <c r="C70" s="149" t="s">
        <v>1135</v>
      </c>
      <c r="D70" s="149" t="s">
        <v>239</v>
      </c>
      <c r="E70" s="150" t="s">
        <v>240</v>
      </c>
      <c r="F70" s="151">
        <v>8.1481481481481492E-3</v>
      </c>
      <c r="G70" s="152">
        <v>13</v>
      </c>
      <c r="H70" s="153"/>
      <c r="I70" s="153"/>
    </row>
    <row r="71" spans="1:9" ht="12.75">
      <c r="A71" s="149">
        <v>9</v>
      </c>
      <c r="B71" s="149">
        <v>170</v>
      </c>
      <c r="C71" s="149" t="s">
        <v>1136</v>
      </c>
      <c r="D71" s="149" t="s">
        <v>57</v>
      </c>
      <c r="E71" s="150" t="s">
        <v>24</v>
      </c>
      <c r="F71" s="151">
        <v>8.1828703703703699E-3</v>
      </c>
      <c r="G71" s="152">
        <v>12</v>
      </c>
      <c r="H71" s="153"/>
      <c r="I71" s="153"/>
    </row>
    <row r="73" spans="1:9">
      <c r="A73" s="26" t="s">
        <v>1137</v>
      </c>
    </row>
    <row r="74" spans="1:9" ht="12.75">
      <c r="A74" s="50" t="s">
        <v>928</v>
      </c>
      <c r="B74" s="26" t="s">
        <v>1083</v>
      </c>
      <c r="C74" s="26" t="s">
        <v>959</v>
      </c>
      <c r="D74" s="26" t="s">
        <v>10</v>
      </c>
      <c r="E74" s="26" t="s">
        <v>11</v>
      </c>
      <c r="F74" s="148" t="s">
        <v>8</v>
      </c>
      <c r="G74" s="26" t="s">
        <v>960</v>
      </c>
      <c r="H74" s="26"/>
      <c r="I74" s="26"/>
    </row>
    <row r="75" spans="1:9" ht="12.75">
      <c r="A75" s="149">
        <v>1</v>
      </c>
      <c r="B75" s="149">
        <v>6</v>
      </c>
      <c r="C75" s="149" t="s">
        <v>1138</v>
      </c>
      <c r="D75" s="149" t="s">
        <v>89</v>
      </c>
      <c r="E75" s="150" t="s">
        <v>90</v>
      </c>
      <c r="F75" s="151">
        <v>8.7500000000000008E-3</v>
      </c>
      <c r="G75" s="152">
        <v>15</v>
      </c>
      <c r="H75" s="153"/>
      <c r="I75" s="153"/>
    </row>
    <row r="76" spans="1:9" ht="12.75">
      <c r="A76" s="149">
        <v>2</v>
      </c>
      <c r="B76" s="149">
        <v>8</v>
      </c>
      <c r="C76" s="149" t="s">
        <v>1139</v>
      </c>
      <c r="D76" s="149" t="s">
        <v>35</v>
      </c>
      <c r="E76" s="150" t="s">
        <v>36</v>
      </c>
      <c r="F76" s="151">
        <v>9.4328703703703692E-3</v>
      </c>
      <c r="G76" s="152">
        <v>14</v>
      </c>
      <c r="H76" s="153"/>
      <c r="I76" s="153"/>
    </row>
    <row r="77" spans="1:9" ht="12.75">
      <c r="A77" s="149">
        <v>3</v>
      </c>
      <c r="B77" s="149">
        <v>11</v>
      </c>
      <c r="C77" s="149" t="s">
        <v>1140</v>
      </c>
      <c r="D77" s="149" t="s">
        <v>35</v>
      </c>
      <c r="E77" s="150" t="s">
        <v>36</v>
      </c>
      <c r="F77" s="151">
        <v>9.9421296296296306E-3</v>
      </c>
      <c r="G77" s="152">
        <v>13</v>
      </c>
      <c r="H77" s="153"/>
      <c r="I77" s="153"/>
    </row>
    <row r="79" spans="1:9">
      <c r="A79" s="26" t="s">
        <v>1141</v>
      </c>
    </row>
    <row r="80" spans="1:9" ht="12.75">
      <c r="A80" s="50" t="s">
        <v>928</v>
      </c>
      <c r="B80" s="26" t="s">
        <v>1083</v>
      </c>
      <c r="C80" s="26" t="s">
        <v>959</v>
      </c>
      <c r="D80" s="26" t="s">
        <v>10</v>
      </c>
      <c r="E80" s="26" t="s">
        <v>11</v>
      </c>
      <c r="F80" s="148" t="s">
        <v>8</v>
      </c>
      <c r="G80" s="26" t="s">
        <v>960</v>
      </c>
      <c r="H80" s="26"/>
      <c r="I80" s="26"/>
    </row>
    <row r="81" spans="1:9" ht="12.75">
      <c r="A81" s="149">
        <v>1</v>
      </c>
      <c r="B81" s="149">
        <v>7</v>
      </c>
      <c r="C81" s="149" t="s">
        <v>1142</v>
      </c>
      <c r="D81" s="149" t="s">
        <v>35</v>
      </c>
      <c r="E81" s="150" t="s">
        <v>36</v>
      </c>
      <c r="F81" s="151">
        <v>1.0983796296296301E-2</v>
      </c>
      <c r="G81" s="152">
        <v>15</v>
      </c>
      <c r="H81" s="153"/>
      <c r="I81" s="153"/>
    </row>
    <row r="82" spans="1:9" ht="12.75">
      <c r="A82" s="149">
        <v>2</v>
      </c>
      <c r="B82" s="149">
        <v>18</v>
      </c>
      <c r="C82" s="149" t="s">
        <v>1143</v>
      </c>
      <c r="D82" s="149" t="s">
        <v>57</v>
      </c>
      <c r="E82" s="150" t="s">
        <v>24</v>
      </c>
      <c r="F82" s="151">
        <v>1.1145833333333299E-2</v>
      </c>
      <c r="G82" s="152">
        <v>14</v>
      </c>
      <c r="H82" s="153"/>
      <c r="I82" s="153"/>
    </row>
    <row r="83" spans="1:9" ht="12.75">
      <c r="A83" s="149">
        <v>3</v>
      </c>
      <c r="B83" s="149">
        <v>19</v>
      </c>
      <c r="C83" s="149" t="s">
        <v>1144</v>
      </c>
      <c r="D83" s="149" t="s">
        <v>57</v>
      </c>
      <c r="E83" s="150" t="s">
        <v>24</v>
      </c>
      <c r="F83" s="151">
        <v>1.11805555555556E-2</v>
      </c>
      <c r="G83" s="152">
        <v>13</v>
      </c>
      <c r="H83" s="153"/>
      <c r="I83" s="153"/>
    </row>
    <row r="84" spans="1:9" ht="12.75">
      <c r="A84" s="149">
        <v>4</v>
      </c>
      <c r="B84" s="149">
        <v>24</v>
      </c>
      <c r="C84" s="149" t="s">
        <v>1145</v>
      </c>
      <c r="D84" s="149" t="s">
        <v>35</v>
      </c>
      <c r="E84" s="150" t="s">
        <v>36</v>
      </c>
      <c r="F84" s="151">
        <v>1.2152777777777801E-2</v>
      </c>
      <c r="G84" s="152">
        <v>12</v>
      </c>
      <c r="H84" s="153"/>
      <c r="I84" s="153"/>
    </row>
    <row r="85" spans="1:9" ht="12.75">
      <c r="A85" s="149">
        <v>5</v>
      </c>
      <c r="B85" s="149">
        <v>1</v>
      </c>
      <c r="C85" s="149" t="s">
        <v>1146</v>
      </c>
      <c r="D85" s="149" t="s">
        <v>76</v>
      </c>
      <c r="E85" s="150" t="s">
        <v>77</v>
      </c>
      <c r="F85" s="151">
        <v>1.6203703703703699E-2</v>
      </c>
      <c r="G85" s="152">
        <v>11</v>
      </c>
      <c r="H85" s="153"/>
      <c r="I85" s="153"/>
    </row>
    <row r="87" spans="1:9">
      <c r="A87" s="26" t="s">
        <v>1147</v>
      </c>
    </row>
    <row r="88" spans="1:9" ht="12.75">
      <c r="A88" s="50" t="s">
        <v>928</v>
      </c>
      <c r="B88" s="26" t="s">
        <v>1083</v>
      </c>
      <c r="C88" s="26" t="s">
        <v>959</v>
      </c>
      <c r="D88" s="26" t="s">
        <v>10</v>
      </c>
      <c r="E88" s="26" t="s">
        <v>11</v>
      </c>
      <c r="F88" s="148" t="s">
        <v>8</v>
      </c>
      <c r="G88" s="26" t="s">
        <v>960</v>
      </c>
      <c r="H88" s="26"/>
      <c r="I88" s="26"/>
    </row>
    <row r="89" spans="1:9" ht="12.75">
      <c r="A89" s="149">
        <v>1</v>
      </c>
      <c r="B89" s="149">
        <v>5</v>
      </c>
      <c r="C89" s="149" t="s">
        <v>1148</v>
      </c>
      <c r="D89" s="149" t="s">
        <v>89</v>
      </c>
      <c r="E89" s="150" t="s">
        <v>90</v>
      </c>
      <c r="F89" s="151">
        <v>8.7268518518518502E-3</v>
      </c>
      <c r="G89" s="152">
        <v>15</v>
      </c>
      <c r="H89" s="153"/>
      <c r="I89" s="153"/>
    </row>
    <row r="90" spans="1:9" ht="12.75">
      <c r="A90" s="149">
        <v>2</v>
      </c>
      <c r="B90" s="149">
        <v>16</v>
      </c>
      <c r="C90" s="149" t="s">
        <v>1149</v>
      </c>
      <c r="D90" s="149" t="s">
        <v>46</v>
      </c>
      <c r="E90" s="150" t="s">
        <v>47</v>
      </c>
      <c r="F90" s="151">
        <v>9.3287037037037002E-3</v>
      </c>
      <c r="G90" s="152">
        <v>14</v>
      </c>
      <c r="H90" s="153"/>
      <c r="I90" s="153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K163"/>
  <sheetViews>
    <sheetView tabSelected="1" topLeftCell="A4" workbookViewId="0">
      <selection activeCell="O3" sqref="O3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19" width="0" style="2" hidden="1" customWidth="1" outlineLevel="1"/>
    <col min="20" max="20" width="9.140625" style="2" hidden="1" customWidth="1" outlineLevel="1"/>
    <col min="21" max="21" width="9.140625" style="2" customWidth="1" collapsed="1"/>
    <col min="22" max="23" width="9.140625" style="2" customWidth="1"/>
    <col min="24" max="24" width="9.140625" style="2" collapsed="1"/>
    <col min="25" max="36" width="9.140625" style="2"/>
    <col min="37" max="37" width="1.7109375" style="2" customWidth="1"/>
    <col min="38" max="16384" width="9.140625" style="2"/>
  </cols>
  <sheetData>
    <row r="1" spans="1:37" hidden="1" outlineLevel="1">
      <c r="R1" s="28" t="s">
        <v>387</v>
      </c>
      <c r="S1" s="29" t="s">
        <v>388</v>
      </c>
      <c r="T1" s="27" t="str">
        <f>IF(ISBLANK(S1),"X",IF(AND(S1&lt;115,S1&gt;95),S1+1,S1))</f>
        <v xml:space="preserve">Formula to correct scores psoted </v>
      </c>
      <c r="U1" s="27" t="str">
        <f>IF(OR(U$6&gt;$C$5,U$6&gt;COUNT($D1:$I1)),"",LARGE($D1:$I1,U$6))</f>
        <v/>
      </c>
      <c r="V1" s="27" t="str">
        <f>IF(OR(V$6&gt;$C$5,V$6&gt;COUNT($D1:$I1)),"",LARGE($D1:$I1,V$6))</f>
        <v/>
      </c>
      <c r="W1" s="27" t="str">
        <f>IF(OR(W$6&gt;$C$5,W$6&gt;COUNT($D1:$I1)),"",LARGE($D1:$I1,W$6))</f>
        <v/>
      </c>
      <c r="X1" s="27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7"/>
      <c r="AK1" s="30"/>
    </row>
    <row r="2" spans="1:37" hidden="1" outlineLevel="1">
      <c r="A2" s="2" t="s">
        <v>389</v>
      </c>
      <c r="D2" s="28" t="s">
        <v>390</v>
      </c>
      <c r="E2" s="2" t="b">
        <f>SUM(E6:E6)&gt;0</f>
        <v>0</v>
      </c>
      <c r="I2" s="31" t="s">
        <v>1150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2">
        <f>J2-(ROW(J2)-ROW(J$6))/10000</f>
        <v>4.0000000000000002E-4</v>
      </c>
      <c r="N2" s="32">
        <f>COUNT(D2:I2)</f>
        <v>0</v>
      </c>
      <c r="O2" s="32">
        <f ca="1">IF(AND(N2=1,OFFSET(C2,0,O$3)&gt;0),"Y",0)</f>
        <v>0</v>
      </c>
      <c r="P2" s="33">
        <v>0</v>
      </c>
      <c r="Q2" s="55">
        <f>1-(P2=P1)</f>
        <v>0</v>
      </c>
      <c r="R2" s="34">
        <f>M2+S2/1000+T2/10000+U2/100000+V2/1000000+W2/10000000+X2/100000000</f>
        <v>4.0000000000000002E-4</v>
      </c>
      <c r="S2" s="34"/>
      <c r="T2" s="27"/>
      <c r="U2" s="27"/>
      <c r="V2" s="27"/>
      <c r="W2" s="27"/>
      <c r="Y2" s="31" t="s">
        <v>1151</v>
      </c>
      <c r="Z2" s="35" t="e">
        <v>#N/A</v>
      </c>
      <c r="AA2" s="35" t="e">
        <f>IF($Z2="Query O/S",AH2,0)</f>
        <v>#N/A</v>
      </c>
      <c r="AB2" s="35" t="e">
        <f>IF($Z2="Query O/S",AI2,0)</f>
        <v>#N/A</v>
      </c>
      <c r="AC2" s="35" t="e">
        <f>IF($Z2="Query O/S",AJ2,0)</f>
        <v>#N/A</v>
      </c>
      <c r="AD2" s="36"/>
      <c r="AE2" s="37"/>
      <c r="AF2" s="38">
        <f>MAX(D2:I2)</f>
        <v>0</v>
      </c>
      <c r="AG2" s="32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0"/>
    </row>
    <row r="3" spans="1:37" hidden="1" outlineLevel="1">
      <c r="D3" s="28"/>
      <c r="I3" s="31"/>
      <c r="J3" s="27"/>
      <c r="K3" s="27"/>
      <c r="L3" s="27"/>
      <c r="M3" s="39"/>
      <c r="N3" s="27" t="s">
        <v>393</v>
      </c>
      <c r="O3" s="40">
        <v>6</v>
      </c>
      <c r="P3" s="41" t="s">
        <v>1152</v>
      </c>
      <c r="Q3" s="42" t="s">
        <v>395</v>
      </c>
      <c r="S3" s="29"/>
      <c r="T3" s="27"/>
      <c r="U3" s="27"/>
      <c r="V3" s="27"/>
      <c r="W3" s="27"/>
      <c r="AF3" s="1" t="s">
        <v>396</v>
      </c>
      <c r="AG3" s="3">
        <f>$C$5-1</f>
        <v>3</v>
      </c>
      <c r="AH3" s="1" t="s">
        <v>397</v>
      </c>
      <c r="AK3" s="30"/>
    </row>
    <row r="4" spans="1:37" s="15" customFormat="1" ht="38.25" customHeight="1" collapsed="1" thickBot="1">
      <c r="A4" s="15" t="s">
        <v>1284</v>
      </c>
      <c r="Q4" s="44">
        <f>SUM(P7:P319)</f>
        <v>0</v>
      </c>
      <c r="Y4" s="27"/>
      <c r="Z4" s="27"/>
      <c r="AA4" s="27"/>
      <c r="AB4" s="27"/>
      <c r="AC4" s="27"/>
      <c r="AD4" s="27"/>
      <c r="AE4" s="27"/>
      <c r="AF4" s="27"/>
      <c r="AG4" s="41" t="s">
        <v>1153</v>
      </c>
      <c r="AH4" s="27"/>
      <c r="AI4" s="27"/>
      <c r="AJ4" s="27"/>
      <c r="AK4" s="45" t="s">
        <v>1154</v>
      </c>
    </row>
    <row r="5" spans="1:37" s="26" customFormat="1">
      <c r="A5" s="26" t="s">
        <v>400</v>
      </c>
      <c r="C5" s="46">
        <v>4</v>
      </c>
      <c r="J5" s="47" t="str">
        <f>"Total is best " &amp;C5&amp;" races"</f>
        <v>Total is best 4 races</v>
      </c>
      <c r="S5" s="26" t="s">
        <v>402</v>
      </c>
      <c r="Y5" s="2"/>
      <c r="Z5" s="2"/>
      <c r="AA5" s="26" t="s">
        <v>403</v>
      </c>
      <c r="AD5" s="26" t="s">
        <v>404</v>
      </c>
      <c r="AE5" s="2"/>
      <c r="AH5" s="41" t="s">
        <v>1155</v>
      </c>
      <c r="AK5" s="48"/>
    </row>
    <row r="6" spans="1:37" s="26" customFormat="1" ht="27.75" customHeight="1">
      <c r="A6" s="26" t="s">
        <v>406</v>
      </c>
      <c r="B6" s="26" t="s">
        <v>408</v>
      </c>
      <c r="C6" s="50" t="s">
        <v>409</v>
      </c>
      <c r="D6" s="85" t="s">
        <v>410</v>
      </c>
      <c r="E6" s="85" t="s">
        <v>411</v>
      </c>
      <c r="F6" s="85" t="s">
        <v>412</v>
      </c>
      <c r="G6" s="85" t="s">
        <v>413</v>
      </c>
      <c r="H6" s="85" t="s">
        <v>414</v>
      </c>
      <c r="I6" s="85" t="s">
        <v>415</v>
      </c>
      <c r="J6" s="85" t="s">
        <v>416</v>
      </c>
      <c r="K6" s="158"/>
      <c r="L6" s="158" t="s">
        <v>418</v>
      </c>
      <c r="M6" s="159" t="s">
        <v>419</v>
      </c>
      <c r="N6" s="160" t="s">
        <v>420</v>
      </c>
      <c r="O6" s="158" t="s">
        <v>421</v>
      </c>
      <c r="P6" s="158"/>
      <c r="Q6" s="158"/>
      <c r="R6" s="85" t="s">
        <v>423</v>
      </c>
      <c r="S6" s="85">
        <v>1</v>
      </c>
      <c r="T6" s="85">
        <v>2</v>
      </c>
      <c r="U6" s="85">
        <v>3</v>
      </c>
      <c r="V6" s="85">
        <v>4</v>
      </c>
      <c r="W6" s="85">
        <v>5</v>
      </c>
      <c r="X6" s="85">
        <v>6</v>
      </c>
      <c r="Z6" s="53" t="s">
        <v>424</v>
      </c>
      <c r="AA6" s="22" t="s">
        <v>425</v>
      </c>
      <c r="AB6" s="22" t="s">
        <v>426</v>
      </c>
      <c r="AC6" s="22" t="s">
        <v>427</v>
      </c>
      <c r="AD6" s="53" t="s">
        <v>1156</v>
      </c>
      <c r="AE6" s="53" t="s">
        <v>429</v>
      </c>
      <c r="AF6" s="22" t="s">
        <v>430</v>
      </c>
      <c r="AG6" s="22" t="s">
        <v>431</v>
      </c>
      <c r="AH6" s="22" t="s">
        <v>425</v>
      </c>
      <c r="AI6" s="22" t="s">
        <v>426</v>
      </c>
      <c r="AJ6" s="22" t="s">
        <v>427</v>
      </c>
      <c r="AK6" s="48"/>
    </row>
    <row r="7" spans="1:37" ht="15">
      <c r="A7" s="26" t="s">
        <v>1085</v>
      </c>
      <c r="D7" s="32"/>
      <c r="E7" s="32"/>
      <c r="F7" s="161"/>
      <c r="G7" s="32"/>
      <c r="H7" s="32"/>
      <c r="I7" s="32"/>
      <c r="J7" s="32"/>
      <c r="K7" s="32"/>
      <c r="L7" s="32"/>
      <c r="M7" s="32"/>
      <c r="N7" s="32"/>
      <c r="O7" s="32"/>
      <c r="P7" s="85" t="str">
        <f>A7</f>
        <v>U11B</v>
      </c>
      <c r="Q7" s="32"/>
      <c r="R7" s="32"/>
      <c r="S7" s="32"/>
      <c r="T7" s="32"/>
      <c r="U7" s="32"/>
      <c r="V7" s="32"/>
      <c r="W7" s="32"/>
      <c r="X7" s="32"/>
      <c r="AD7" s="1"/>
      <c r="AE7" s="1"/>
      <c r="AF7" s="25"/>
      <c r="AG7" s="25"/>
      <c r="AH7" s="25">
        <v>99</v>
      </c>
      <c r="AI7" s="25">
        <v>98</v>
      </c>
      <c r="AJ7" s="25">
        <v>93</v>
      </c>
    </row>
    <row r="8" spans="1:37" ht="15">
      <c r="A8" s="1">
        <v>1</v>
      </c>
      <c r="B8" s="1" t="s">
        <v>1086</v>
      </c>
      <c r="C8" s="1" t="s">
        <v>36</v>
      </c>
      <c r="D8" s="34">
        <v>25</v>
      </c>
      <c r="E8" s="32">
        <v>25</v>
      </c>
      <c r="F8" s="161">
        <v>24</v>
      </c>
      <c r="G8" s="32">
        <v>23</v>
      </c>
      <c r="H8" s="32">
        <v>25</v>
      </c>
      <c r="I8" s="32">
        <v>25</v>
      </c>
      <c r="J8" s="32">
        <f t="shared" ref="J8:J31" si="0">IFERROR(LARGE(D8:I8,1),0)+IF($C$5&gt;=2,IFERROR(LARGE(D8:I8,2),0),0)+IF($C$5&gt;=3,IFERROR(LARGE(D8:I8,3),0),0)+IF($C$5&gt;=4,IFERROR(LARGE(D8:I8,4),0),0)+IF($C$5&gt;=5,IFERROR(LARGE(D8:I8,5),0),0)+IF($C$5&gt;=6,IFERROR(LARGE(D8:I8,6),0),0)</f>
        <v>100</v>
      </c>
      <c r="K8" s="32"/>
      <c r="L8" s="32" t="s">
        <v>1157</v>
      </c>
      <c r="M8" s="32">
        <f t="shared" ref="M8:M31" si="1">J8-(ROW(J8)-ROW(J$6))/10000</f>
        <v>99.999799999999993</v>
      </c>
      <c r="N8" s="32">
        <f t="shared" ref="N8:N31" si="2">COUNT(D8:I8)</f>
        <v>6</v>
      </c>
      <c r="O8" s="32">
        <f t="shared" ref="O8:O31" ca="1" si="3">IF(AND(N8=1,OFFSET(C8,0,O$3)&gt;0),"Y",0)</f>
        <v>0</v>
      </c>
      <c r="P8" s="33" t="s">
        <v>1085</v>
      </c>
      <c r="Q8" s="55">
        <f t="shared" ref="Q8:Q31" si="4">1-(P8=P7)</f>
        <v>0</v>
      </c>
      <c r="R8" s="34">
        <f t="shared" ref="R8:R31" si="5">M8+S8/1000+T8/10000+U8/100000+V8/1000000+W8/10000000+X8/100000000</f>
        <v>100.02757762999998</v>
      </c>
      <c r="S8" s="34">
        <v>25</v>
      </c>
      <c r="T8" s="32">
        <v>25</v>
      </c>
      <c r="U8" s="32">
        <v>25</v>
      </c>
      <c r="V8" s="32">
        <v>25</v>
      </c>
      <c r="W8" s="161">
        <v>24</v>
      </c>
      <c r="X8" s="32">
        <v>23</v>
      </c>
      <c r="Z8" s="35">
        <v>0</v>
      </c>
      <c r="AA8" s="35">
        <v>0</v>
      </c>
      <c r="AB8" s="35">
        <v>0</v>
      </c>
      <c r="AC8" s="35">
        <v>0</v>
      </c>
      <c r="AD8" s="36">
        <v>5</v>
      </c>
      <c r="AE8" s="37">
        <v>99.027565499999994</v>
      </c>
      <c r="AF8" s="38">
        <v>25</v>
      </c>
      <c r="AG8" s="32">
        <v>100</v>
      </c>
      <c r="AH8" s="25" t="s">
        <v>1157</v>
      </c>
      <c r="AI8" s="25" t="s">
        <v>1158</v>
      </c>
      <c r="AJ8" s="25"/>
    </row>
    <row r="9" spans="1:37" ht="15">
      <c r="A9" s="1">
        <v>2</v>
      </c>
      <c r="B9" s="1" t="s">
        <v>1089</v>
      </c>
      <c r="C9" s="1" t="s">
        <v>90</v>
      </c>
      <c r="D9" s="34">
        <v>23</v>
      </c>
      <c r="E9" s="32">
        <v>24</v>
      </c>
      <c r="F9" s="161">
        <v>25</v>
      </c>
      <c r="G9" s="32">
        <v>25</v>
      </c>
      <c r="H9" s="32">
        <v>24</v>
      </c>
      <c r="I9" s="32">
        <v>22</v>
      </c>
      <c r="J9" s="32">
        <f t="shared" si="0"/>
        <v>98</v>
      </c>
      <c r="K9" s="32"/>
      <c r="L9" s="32" t="s">
        <v>1158</v>
      </c>
      <c r="M9" s="32">
        <f t="shared" si="1"/>
        <v>97.999700000000004</v>
      </c>
      <c r="N9" s="32">
        <f t="shared" si="2"/>
        <v>6</v>
      </c>
      <c r="O9" s="32">
        <f t="shared" ca="1" si="3"/>
        <v>0</v>
      </c>
      <c r="P9" s="33" t="s">
        <v>1085</v>
      </c>
      <c r="Q9" s="55">
        <f t="shared" si="4"/>
        <v>0</v>
      </c>
      <c r="R9" s="34">
        <f t="shared" si="5"/>
        <v>98.025377619999986</v>
      </c>
      <c r="S9" s="34">
        <v>23</v>
      </c>
      <c r="T9" s="32">
        <v>24</v>
      </c>
      <c r="U9" s="161">
        <v>25</v>
      </c>
      <c r="V9" s="32">
        <v>25</v>
      </c>
      <c r="W9" s="32">
        <v>24</v>
      </c>
      <c r="X9" s="32">
        <v>22</v>
      </c>
      <c r="Z9" s="35">
        <v>0</v>
      </c>
      <c r="AA9" s="35">
        <v>0</v>
      </c>
      <c r="AB9" s="35">
        <v>0</v>
      </c>
      <c r="AC9" s="35">
        <v>0</v>
      </c>
      <c r="AD9" s="36">
        <v>5</v>
      </c>
      <c r="AE9" s="37">
        <v>98.0273574</v>
      </c>
      <c r="AF9" s="38">
        <v>25</v>
      </c>
      <c r="AG9" s="32">
        <v>99</v>
      </c>
      <c r="AH9" s="25" t="s">
        <v>1157</v>
      </c>
      <c r="AI9" s="25" t="s">
        <v>1158</v>
      </c>
      <c r="AJ9" s="25" t="s">
        <v>1159</v>
      </c>
    </row>
    <row r="10" spans="1:37" ht="15">
      <c r="A10" s="1">
        <v>3</v>
      </c>
      <c r="B10" s="1" t="s">
        <v>1090</v>
      </c>
      <c r="C10" s="1" t="s">
        <v>24</v>
      </c>
      <c r="D10" s="34">
        <v>24</v>
      </c>
      <c r="E10" s="32">
        <v>23</v>
      </c>
      <c r="F10" s="161">
        <v>23</v>
      </c>
      <c r="G10" s="32">
        <v>21</v>
      </c>
      <c r="H10" s="32">
        <v>23</v>
      </c>
      <c r="I10" s="32">
        <v>21</v>
      </c>
      <c r="J10" s="32">
        <f t="shared" si="0"/>
        <v>93</v>
      </c>
      <c r="K10" s="32"/>
      <c r="L10" s="32" t="s">
        <v>1159</v>
      </c>
      <c r="M10" s="32">
        <f t="shared" si="1"/>
        <v>92.999600000000001</v>
      </c>
      <c r="N10" s="32">
        <f t="shared" si="2"/>
        <v>6</v>
      </c>
      <c r="O10" s="32">
        <f t="shared" ca="1" si="3"/>
        <v>0</v>
      </c>
      <c r="P10" s="33" t="s">
        <v>1085</v>
      </c>
      <c r="Q10" s="55">
        <f t="shared" si="4"/>
        <v>0</v>
      </c>
      <c r="R10" s="34">
        <f t="shared" si="5"/>
        <v>93.026155310000007</v>
      </c>
      <c r="S10" s="34">
        <v>24</v>
      </c>
      <c r="T10" s="32">
        <v>23</v>
      </c>
      <c r="U10" s="161">
        <v>23</v>
      </c>
      <c r="V10" s="32">
        <v>23</v>
      </c>
      <c r="W10" s="32">
        <v>21</v>
      </c>
      <c r="X10" s="32">
        <v>21</v>
      </c>
      <c r="Z10" s="35">
        <v>0</v>
      </c>
      <c r="AA10" s="35">
        <v>0</v>
      </c>
      <c r="AB10" s="35">
        <v>0</v>
      </c>
      <c r="AC10" s="35">
        <v>0</v>
      </c>
      <c r="AD10" s="36">
        <v>5</v>
      </c>
      <c r="AE10" s="37">
        <v>93.026153300000018</v>
      </c>
      <c r="AF10" s="38">
        <v>24</v>
      </c>
      <c r="AG10" s="32">
        <v>94</v>
      </c>
      <c r="AH10" s="25"/>
      <c r="AI10" s="25"/>
      <c r="AJ10" s="25" t="s">
        <v>1159</v>
      </c>
    </row>
    <row r="11" spans="1:37" ht="15">
      <c r="A11" s="1">
        <v>4</v>
      </c>
      <c r="B11" s="1" t="s">
        <v>1091</v>
      </c>
      <c r="C11" s="1" t="s">
        <v>47</v>
      </c>
      <c r="D11" s="34">
        <v>19</v>
      </c>
      <c r="E11" s="32">
        <v>22</v>
      </c>
      <c r="F11" s="161">
        <v>22</v>
      </c>
      <c r="G11" s="32">
        <v>24</v>
      </c>
      <c r="H11" s="32">
        <v>22</v>
      </c>
      <c r="I11" s="32">
        <v>20</v>
      </c>
      <c r="J11" s="32">
        <f t="shared" si="0"/>
        <v>90</v>
      </c>
      <c r="K11" s="32"/>
      <c r="L11" s="32"/>
      <c r="M11" s="32">
        <f t="shared" si="1"/>
        <v>89.999499999999998</v>
      </c>
      <c r="N11" s="32">
        <f t="shared" si="2"/>
        <v>6</v>
      </c>
      <c r="O11" s="32">
        <f t="shared" ca="1" si="3"/>
        <v>0</v>
      </c>
      <c r="P11" s="33" t="s">
        <v>1085</v>
      </c>
      <c r="Q11" s="55">
        <f t="shared" si="4"/>
        <v>0</v>
      </c>
      <c r="R11" s="34">
        <f t="shared" si="5"/>
        <v>90.020964400000011</v>
      </c>
      <c r="S11" s="34">
        <v>19</v>
      </c>
      <c r="T11" s="32">
        <v>22</v>
      </c>
      <c r="U11" s="32">
        <v>24</v>
      </c>
      <c r="V11" s="161">
        <v>22</v>
      </c>
      <c r="W11" s="32">
        <v>22</v>
      </c>
      <c r="X11" s="32">
        <v>20</v>
      </c>
      <c r="Z11" s="35">
        <v>0</v>
      </c>
      <c r="AA11" s="35">
        <v>0</v>
      </c>
      <c r="AB11" s="35">
        <v>0</v>
      </c>
      <c r="AC11" s="35">
        <v>0</v>
      </c>
      <c r="AD11" s="36">
        <v>5</v>
      </c>
      <c r="AE11" s="37">
        <v>90.023916200000002</v>
      </c>
      <c r="AF11" s="38">
        <v>24</v>
      </c>
      <c r="AG11" s="32">
        <v>92</v>
      </c>
      <c r="AH11" s="25"/>
      <c r="AI11" s="25"/>
      <c r="AJ11" s="25"/>
    </row>
    <row r="12" spans="1:37" ht="15">
      <c r="A12" s="1">
        <v>5</v>
      </c>
      <c r="B12" s="1" t="s">
        <v>1092</v>
      </c>
      <c r="C12" s="1" t="s">
        <v>47</v>
      </c>
      <c r="D12" s="34">
        <v>21</v>
      </c>
      <c r="E12" s="32">
        <v>21</v>
      </c>
      <c r="F12" s="161">
        <v>21</v>
      </c>
      <c r="G12" s="32">
        <v>22</v>
      </c>
      <c r="H12" s="32">
        <v>18</v>
      </c>
      <c r="I12" s="32">
        <v>19</v>
      </c>
      <c r="J12" s="32">
        <f t="shared" si="0"/>
        <v>85</v>
      </c>
      <c r="K12" s="32"/>
      <c r="L12" s="32"/>
      <c r="M12" s="32">
        <f t="shared" si="1"/>
        <v>84.999399999999994</v>
      </c>
      <c r="N12" s="32">
        <f t="shared" si="2"/>
        <v>6</v>
      </c>
      <c r="O12" s="32">
        <f t="shared" ca="1" si="3"/>
        <v>0</v>
      </c>
      <c r="P12" s="33" t="s">
        <v>1085</v>
      </c>
      <c r="Q12" s="55">
        <f t="shared" si="4"/>
        <v>0</v>
      </c>
      <c r="R12" s="34">
        <f t="shared" si="5"/>
        <v>85.022743079999998</v>
      </c>
      <c r="S12" s="34">
        <v>21</v>
      </c>
      <c r="T12" s="32">
        <v>21</v>
      </c>
      <c r="U12" s="32">
        <v>22</v>
      </c>
      <c r="V12" s="161">
        <v>21</v>
      </c>
      <c r="W12" s="32">
        <v>19</v>
      </c>
      <c r="X12" s="32">
        <v>18</v>
      </c>
      <c r="Z12" s="35">
        <v>0</v>
      </c>
      <c r="AA12" s="35">
        <v>0</v>
      </c>
      <c r="AB12" s="35">
        <v>0</v>
      </c>
      <c r="AC12" s="35">
        <v>0</v>
      </c>
      <c r="AD12" s="36">
        <v>5</v>
      </c>
      <c r="AE12" s="37">
        <v>85.022733799999997</v>
      </c>
      <c r="AF12" s="38">
        <v>22</v>
      </c>
      <c r="AG12" s="32">
        <v>86</v>
      </c>
      <c r="AH12" s="25"/>
      <c r="AI12" s="25"/>
      <c r="AJ12" s="25"/>
    </row>
    <row r="13" spans="1:37" ht="15">
      <c r="A13" s="1">
        <v>6</v>
      </c>
      <c r="B13" s="1" t="s">
        <v>1094</v>
      </c>
      <c r="C13" s="1" t="s">
        <v>24</v>
      </c>
      <c r="D13" s="34">
        <v>20</v>
      </c>
      <c r="E13" s="32">
        <v>20</v>
      </c>
      <c r="F13" s="161">
        <v>20</v>
      </c>
      <c r="G13" s="32">
        <v>20</v>
      </c>
      <c r="H13" s="32"/>
      <c r="I13" s="32">
        <v>17</v>
      </c>
      <c r="J13" s="32">
        <f t="shared" si="0"/>
        <v>80</v>
      </c>
      <c r="K13" s="32"/>
      <c r="L13" s="32"/>
      <c r="M13" s="32">
        <f t="shared" si="1"/>
        <v>79.999300000000005</v>
      </c>
      <c r="N13" s="32">
        <f t="shared" si="2"/>
        <v>5</v>
      </c>
      <c r="O13" s="32">
        <f t="shared" ca="1" si="3"/>
        <v>0</v>
      </c>
      <c r="P13" s="33" t="s">
        <v>1085</v>
      </c>
      <c r="Q13" s="55">
        <f t="shared" si="4"/>
        <v>0</v>
      </c>
      <c r="R13" s="34">
        <f t="shared" si="5"/>
        <v>80.021521700000008</v>
      </c>
      <c r="S13" s="34">
        <v>20</v>
      </c>
      <c r="T13" s="32">
        <v>20</v>
      </c>
      <c r="U13" s="161">
        <v>20</v>
      </c>
      <c r="V13" s="32">
        <v>20</v>
      </c>
      <c r="W13" s="32">
        <v>17</v>
      </c>
      <c r="X13" s="32"/>
      <c r="Z13" s="35">
        <v>0</v>
      </c>
      <c r="AA13" s="35">
        <v>0</v>
      </c>
      <c r="AB13" s="35">
        <v>0</v>
      </c>
      <c r="AC13" s="35">
        <v>0</v>
      </c>
      <c r="AD13" s="36">
        <v>4</v>
      </c>
      <c r="AE13" s="37">
        <v>80.02152000000001</v>
      </c>
      <c r="AF13" s="38">
        <v>20</v>
      </c>
      <c r="AG13" s="32">
        <v>80</v>
      </c>
      <c r="AH13" s="25"/>
      <c r="AI13" s="25"/>
      <c r="AJ13" s="25"/>
    </row>
    <row r="14" spans="1:37" ht="15">
      <c r="A14" s="1">
        <v>7</v>
      </c>
      <c r="B14" s="1" t="s">
        <v>1160</v>
      </c>
      <c r="C14" s="1" t="s">
        <v>24</v>
      </c>
      <c r="D14" s="34">
        <v>17</v>
      </c>
      <c r="E14" s="32">
        <v>17</v>
      </c>
      <c r="F14" s="161">
        <v>18</v>
      </c>
      <c r="G14" s="32">
        <v>19</v>
      </c>
      <c r="H14" s="32"/>
      <c r="I14" s="32"/>
      <c r="J14" s="32">
        <f t="shared" si="0"/>
        <v>71</v>
      </c>
      <c r="K14" s="32"/>
      <c r="L14" s="32"/>
      <c r="M14" s="32">
        <f t="shared" si="1"/>
        <v>70.999200000000002</v>
      </c>
      <c r="N14" s="32">
        <f t="shared" si="2"/>
        <v>4</v>
      </c>
      <c r="O14" s="32">
        <f t="shared" ca="1" si="3"/>
        <v>0</v>
      </c>
      <c r="P14" s="33" t="s">
        <v>1085</v>
      </c>
      <c r="Q14" s="55">
        <f t="shared" si="4"/>
        <v>0</v>
      </c>
      <c r="R14" s="34">
        <f t="shared" si="5"/>
        <v>71.018107999999998</v>
      </c>
      <c r="S14" s="34">
        <v>17</v>
      </c>
      <c r="T14" s="32">
        <v>17</v>
      </c>
      <c r="U14" s="32">
        <v>19</v>
      </c>
      <c r="V14" s="161">
        <v>18</v>
      </c>
      <c r="W14" s="32"/>
      <c r="X14" s="32"/>
      <c r="Z14" s="35">
        <v>0</v>
      </c>
      <c r="AA14" s="35">
        <v>0</v>
      </c>
      <c r="AB14" s="35">
        <v>0</v>
      </c>
      <c r="AC14" s="35">
        <v>0</v>
      </c>
      <c r="AD14" s="36">
        <v>4</v>
      </c>
      <c r="AE14" s="37">
        <v>71.019088999999994</v>
      </c>
      <c r="AF14" s="38">
        <v>19</v>
      </c>
      <c r="AG14" s="32">
        <v>73</v>
      </c>
      <c r="AH14" s="25"/>
      <c r="AI14" s="25"/>
      <c r="AJ14" s="25"/>
    </row>
    <row r="15" spans="1:37" ht="15">
      <c r="A15" s="1">
        <v>8</v>
      </c>
      <c r="B15" s="1" t="s">
        <v>1097</v>
      </c>
      <c r="C15" s="1" t="s">
        <v>36</v>
      </c>
      <c r="D15" s="34">
        <v>16</v>
      </c>
      <c r="E15" s="32">
        <v>18</v>
      </c>
      <c r="F15" s="161">
        <v>16</v>
      </c>
      <c r="G15" s="32">
        <v>17</v>
      </c>
      <c r="H15" s="32">
        <v>20</v>
      </c>
      <c r="I15" s="32">
        <v>14</v>
      </c>
      <c r="J15" s="32">
        <f t="shared" si="0"/>
        <v>71</v>
      </c>
      <c r="K15" s="32"/>
      <c r="L15" s="32"/>
      <c r="M15" s="32">
        <f t="shared" si="1"/>
        <v>70.999099999999999</v>
      </c>
      <c r="N15" s="32">
        <f t="shared" si="2"/>
        <v>6</v>
      </c>
      <c r="O15" s="32">
        <f t="shared" ca="1" si="3"/>
        <v>0</v>
      </c>
      <c r="P15" s="33" t="s">
        <v>1085</v>
      </c>
      <c r="Q15" s="55">
        <f t="shared" si="4"/>
        <v>0</v>
      </c>
      <c r="R15" s="34">
        <f t="shared" si="5"/>
        <v>71.017118740000015</v>
      </c>
      <c r="S15" s="34">
        <v>16</v>
      </c>
      <c r="T15" s="32">
        <v>18</v>
      </c>
      <c r="U15" s="32">
        <v>20</v>
      </c>
      <c r="V15" s="32">
        <v>17</v>
      </c>
      <c r="W15" s="161">
        <v>16</v>
      </c>
      <c r="X15" s="32">
        <v>14</v>
      </c>
      <c r="Z15" s="35">
        <v>0</v>
      </c>
      <c r="AA15" s="35">
        <v>0</v>
      </c>
      <c r="AB15" s="35">
        <v>0</v>
      </c>
      <c r="AC15" s="35">
        <v>0</v>
      </c>
      <c r="AD15" s="36">
        <v>5</v>
      </c>
      <c r="AE15" s="37">
        <v>71.018878999999984</v>
      </c>
      <c r="AF15" s="38">
        <v>20</v>
      </c>
      <c r="AG15" s="32">
        <v>75</v>
      </c>
      <c r="AH15" s="25"/>
      <c r="AI15" s="25"/>
      <c r="AJ15" s="25"/>
    </row>
    <row r="16" spans="1:37" ht="15">
      <c r="A16" s="1">
        <v>9</v>
      </c>
      <c r="B16" s="1" t="s">
        <v>1100</v>
      </c>
      <c r="C16" s="1" t="s">
        <v>36</v>
      </c>
      <c r="D16" s="34">
        <v>13</v>
      </c>
      <c r="E16" s="32">
        <v>14</v>
      </c>
      <c r="F16" s="161"/>
      <c r="G16" s="32">
        <v>18</v>
      </c>
      <c r="H16" s="32">
        <v>16</v>
      </c>
      <c r="I16" s="32">
        <v>11</v>
      </c>
      <c r="J16" s="32">
        <f t="shared" si="0"/>
        <v>61</v>
      </c>
      <c r="K16" s="32"/>
      <c r="L16" s="32"/>
      <c r="M16" s="32">
        <f t="shared" si="1"/>
        <v>60.999000000000002</v>
      </c>
      <c r="N16" s="32">
        <f t="shared" si="2"/>
        <v>5</v>
      </c>
      <c r="O16" s="32">
        <f t="shared" ca="1" si="3"/>
        <v>0</v>
      </c>
      <c r="P16" s="33" t="s">
        <v>1085</v>
      </c>
      <c r="Q16" s="55">
        <f t="shared" si="4"/>
        <v>0</v>
      </c>
      <c r="R16" s="34">
        <f t="shared" si="5"/>
        <v>61.013597099999998</v>
      </c>
      <c r="S16" s="34">
        <v>13</v>
      </c>
      <c r="T16" s="32">
        <v>14</v>
      </c>
      <c r="U16" s="32">
        <v>18</v>
      </c>
      <c r="V16" s="32">
        <v>16</v>
      </c>
      <c r="W16" s="32">
        <v>11</v>
      </c>
      <c r="X16" s="161"/>
      <c r="Z16" s="35">
        <v>0</v>
      </c>
      <c r="AA16" s="35">
        <v>0</v>
      </c>
      <c r="AB16" s="35">
        <v>0</v>
      </c>
      <c r="AC16" s="35">
        <v>0</v>
      </c>
      <c r="AD16" s="36">
        <v>4</v>
      </c>
      <c r="AE16" s="37">
        <v>61.0143196</v>
      </c>
      <c r="AF16" s="38">
        <v>18</v>
      </c>
      <c r="AG16" s="32">
        <v>66</v>
      </c>
      <c r="AH16" s="25"/>
      <c r="AI16" s="25"/>
      <c r="AJ16" s="25"/>
    </row>
    <row r="17" spans="1:36" ht="15">
      <c r="A17" s="1">
        <v>10</v>
      </c>
      <c r="B17" s="1" t="s">
        <v>1101</v>
      </c>
      <c r="C17" s="1" t="s">
        <v>33</v>
      </c>
      <c r="D17" s="34"/>
      <c r="E17" s="32">
        <v>13</v>
      </c>
      <c r="F17" s="161">
        <v>14</v>
      </c>
      <c r="G17" s="32"/>
      <c r="H17" s="32">
        <v>17</v>
      </c>
      <c r="I17" s="32">
        <v>10</v>
      </c>
      <c r="J17" s="32">
        <f t="shared" si="0"/>
        <v>54</v>
      </c>
      <c r="K17" s="32"/>
      <c r="L17" s="32"/>
      <c r="M17" s="32">
        <f t="shared" si="1"/>
        <v>53.998899999999999</v>
      </c>
      <c r="N17" s="32">
        <f t="shared" si="2"/>
        <v>4</v>
      </c>
      <c r="O17" s="32">
        <f t="shared" ca="1" si="3"/>
        <v>0</v>
      </c>
      <c r="P17" s="33" t="s">
        <v>1085</v>
      </c>
      <c r="Q17" s="55">
        <f t="shared" si="4"/>
        <v>0</v>
      </c>
      <c r="R17" s="34">
        <f t="shared" si="5"/>
        <v>54.000384999999994</v>
      </c>
      <c r="S17" s="34"/>
      <c r="T17" s="32">
        <v>13</v>
      </c>
      <c r="U17" s="32">
        <v>17</v>
      </c>
      <c r="V17" s="161">
        <v>14</v>
      </c>
      <c r="W17" s="32">
        <v>10</v>
      </c>
      <c r="X17" s="32"/>
      <c r="Z17" s="35">
        <v>0</v>
      </c>
      <c r="AA17" s="35">
        <v>0</v>
      </c>
      <c r="AB17" s="35">
        <v>0</v>
      </c>
      <c r="AC17" s="35">
        <v>0</v>
      </c>
      <c r="AD17" s="36">
        <v>3</v>
      </c>
      <c r="AE17" s="37">
        <v>44.014201700000001</v>
      </c>
      <c r="AF17" s="38">
        <v>17</v>
      </c>
      <c r="AG17" s="32">
        <v>61</v>
      </c>
      <c r="AH17" s="25"/>
      <c r="AI17" s="25"/>
      <c r="AJ17" s="25"/>
    </row>
    <row r="18" spans="1:36" ht="15">
      <c r="A18" s="1">
        <v>11</v>
      </c>
      <c r="B18" s="1" t="s">
        <v>1096</v>
      </c>
      <c r="C18" s="1" t="s">
        <v>36</v>
      </c>
      <c r="D18" s="34"/>
      <c r="E18" s="32"/>
      <c r="F18" s="161"/>
      <c r="G18" s="32"/>
      <c r="H18" s="32">
        <v>21</v>
      </c>
      <c r="I18" s="32">
        <v>15</v>
      </c>
      <c r="J18" s="32">
        <f t="shared" si="0"/>
        <v>36</v>
      </c>
      <c r="K18" s="32"/>
      <c r="L18" s="32"/>
      <c r="M18" s="32">
        <f t="shared" si="1"/>
        <v>35.998800000000003</v>
      </c>
      <c r="N18" s="32">
        <f t="shared" si="2"/>
        <v>2</v>
      </c>
      <c r="O18" s="32">
        <f t="shared" ca="1" si="3"/>
        <v>0</v>
      </c>
      <c r="P18" s="33" t="s">
        <v>1085</v>
      </c>
      <c r="Q18" s="55">
        <f t="shared" si="4"/>
        <v>0</v>
      </c>
      <c r="R18" s="34">
        <f t="shared" si="5"/>
        <v>35.999025000000003</v>
      </c>
      <c r="S18" s="34"/>
      <c r="T18" s="32"/>
      <c r="U18" s="32">
        <v>21</v>
      </c>
      <c r="V18" s="32">
        <v>15</v>
      </c>
      <c r="W18" s="161"/>
      <c r="X18" s="32"/>
      <c r="Z18" s="35">
        <v>0</v>
      </c>
      <c r="AA18" s="35">
        <v>0</v>
      </c>
      <c r="AB18" s="35">
        <v>0</v>
      </c>
      <c r="AC18" s="35">
        <v>0</v>
      </c>
      <c r="AD18" s="36">
        <v>1</v>
      </c>
      <c r="AE18" s="37">
        <v>20.9985021</v>
      </c>
      <c r="AF18" s="38">
        <v>21</v>
      </c>
      <c r="AG18" s="32">
        <v>42</v>
      </c>
      <c r="AH18" s="25"/>
      <c r="AI18" s="25"/>
      <c r="AJ18" s="25"/>
    </row>
    <row r="19" spans="1:36" ht="15">
      <c r="A19" s="1">
        <v>12</v>
      </c>
      <c r="B19" s="1" t="s">
        <v>1095</v>
      </c>
      <c r="C19" s="1" t="s">
        <v>240</v>
      </c>
      <c r="D19" s="34">
        <v>18</v>
      </c>
      <c r="E19" s="32"/>
      <c r="F19" s="161"/>
      <c r="G19" s="32"/>
      <c r="H19" s="32"/>
      <c r="I19" s="32">
        <v>16</v>
      </c>
      <c r="J19" s="32">
        <f t="shared" si="0"/>
        <v>34</v>
      </c>
      <c r="K19" s="32"/>
      <c r="L19" s="32"/>
      <c r="M19" s="32">
        <f t="shared" si="1"/>
        <v>33.998699999999999</v>
      </c>
      <c r="N19" s="32">
        <f t="shared" si="2"/>
        <v>2</v>
      </c>
      <c r="O19" s="32">
        <f t="shared" ca="1" si="3"/>
        <v>0</v>
      </c>
      <c r="P19" s="33" t="s">
        <v>1085</v>
      </c>
      <c r="Q19" s="55">
        <f t="shared" si="4"/>
        <v>0</v>
      </c>
      <c r="R19" s="34">
        <f t="shared" si="5"/>
        <v>34.016860000000001</v>
      </c>
      <c r="S19" s="34">
        <v>18</v>
      </c>
      <c r="T19" s="32"/>
      <c r="U19" s="32">
        <v>16</v>
      </c>
      <c r="V19" s="161"/>
      <c r="W19" s="32"/>
      <c r="X19" s="32"/>
      <c r="Z19" s="35">
        <v>0</v>
      </c>
      <c r="AA19" s="35">
        <v>0</v>
      </c>
      <c r="AB19" s="35">
        <v>0</v>
      </c>
      <c r="AC19" s="35">
        <v>0</v>
      </c>
      <c r="AD19" s="36">
        <v>1</v>
      </c>
      <c r="AE19" s="37">
        <v>18.016200000000001</v>
      </c>
      <c r="AF19" s="38">
        <v>18</v>
      </c>
      <c r="AG19" s="32">
        <v>36</v>
      </c>
      <c r="AH19" s="25"/>
      <c r="AI19" s="25"/>
      <c r="AJ19" s="25"/>
    </row>
    <row r="20" spans="1:36" ht="15">
      <c r="A20" s="1">
        <v>13</v>
      </c>
      <c r="B20" s="1" t="s">
        <v>1161</v>
      </c>
      <c r="C20" s="1" t="s">
        <v>90</v>
      </c>
      <c r="D20" s="34">
        <v>14</v>
      </c>
      <c r="E20" s="32">
        <v>19</v>
      </c>
      <c r="F20" s="161"/>
      <c r="G20" s="32"/>
      <c r="H20" s="32"/>
      <c r="I20" s="32"/>
      <c r="J20" s="32">
        <f t="shared" si="0"/>
        <v>33</v>
      </c>
      <c r="K20" s="32"/>
      <c r="L20" s="32"/>
      <c r="M20" s="32">
        <f t="shared" si="1"/>
        <v>32.998600000000003</v>
      </c>
      <c r="N20" s="32">
        <f t="shared" si="2"/>
        <v>2</v>
      </c>
      <c r="O20" s="32">
        <f t="shared" ca="1" si="3"/>
        <v>0</v>
      </c>
      <c r="P20" s="33" t="s">
        <v>1085</v>
      </c>
      <c r="Q20" s="55">
        <f t="shared" si="4"/>
        <v>0</v>
      </c>
      <c r="R20" s="34">
        <f t="shared" si="5"/>
        <v>33.014500000000005</v>
      </c>
      <c r="S20" s="34">
        <v>14</v>
      </c>
      <c r="T20" s="32">
        <v>19</v>
      </c>
      <c r="U20" s="161"/>
      <c r="V20" s="32"/>
      <c r="W20" s="32"/>
      <c r="X20" s="32"/>
      <c r="Z20" s="35">
        <v>0</v>
      </c>
      <c r="AA20" s="35">
        <v>0</v>
      </c>
      <c r="AB20" s="35">
        <v>0</v>
      </c>
      <c r="AC20" s="35">
        <v>0</v>
      </c>
      <c r="AD20" s="36">
        <v>2</v>
      </c>
      <c r="AE20" s="37">
        <v>33.019199999999998</v>
      </c>
      <c r="AF20" s="38">
        <v>19</v>
      </c>
      <c r="AG20" s="32">
        <v>52</v>
      </c>
      <c r="AH20" s="25"/>
      <c r="AI20" s="25"/>
      <c r="AJ20" s="25"/>
    </row>
    <row r="21" spans="1:36" ht="15">
      <c r="A21" s="1">
        <v>14</v>
      </c>
      <c r="B21" s="1" t="s">
        <v>1162</v>
      </c>
      <c r="C21" s="1" t="s">
        <v>36</v>
      </c>
      <c r="D21" s="34">
        <v>15</v>
      </c>
      <c r="E21" s="32">
        <v>15</v>
      </c>
      <c r="F21" s="161"/>
      <c r="G21" s="32"/>
      <c r="H21" s="32"/>
      <c r="I21" s="32"/>
      <c r="J21" s="32">
        <f t="shared" si="0"/>
        <v>30</v>
      </c>
      <c r="K21" s="32"/>
      <c r="L21" s="32"/>
      <c r="M21" s="32">
        <f t="shared" si="1"/>
        <v>29.9985</v>
      </c>
      <c r="N21" s="32">
        <f t="shared" si="2"/>
        <v>2</v>
      </c>
      <c r="O21" s="32">
        <f t="shared" ca="1" si="3"/>
        <v>0</v>
      </c>
      <c r="P21" s="33" t="s">
        <v>1085</v>
      </c>
      <c r="Q21" s="55">
        <f t="shared" si="4"/>
        <v>0</v>
      </c>
      <c r="R21" s="34">
        <f t="shared" si="5"/>
        <v>30.015000000000001</v>
      </c>
      <c r="S21" s="34">
        <v>15</v>
      </c>
      <c r="T21" s="32">
        <v>15</v>
      </c>
      <c r="U21" s="161"/>
      <c r="V21" s="32"/>
      <c r="W21" s="32"/>
      <c r="X21" s="32"/>
      <c r="Z21" s="35">
        <v>0</v>
      </c>
      <c r="AA21" s="35">
        <v>0</v>
      </c>
      <c r="AB21" s="35">
        <v>0</v>
      </c>
      <c r="AC21" s="35">
        <v>0</v>
      </c>
      <c r="AD21" s="36">
        <v>2</v>
      </c>
      <c r="AE21" s="37">
        <v>30.0152</v>
      </c>
      <c r="AF21" s="38">
        <v>15</v>
      </c>
      <c r="AG21" s="32">
        <v>45</v>
      </c>
      <c r="AH21" s="25"/>
      <c r="AI21" s="25"/>
      <c r="AJ21" s="25"/>
    </row>
    <row r="22" spans="1:36" ht="15">
      <c r="A22" s="1">
        <v>15</v>
      </c>
      <c r="B22" s="1" t="s">
        <v>1099</v>
      </c>
      <c r="C22" s="1" t="s">
        <v>24</v>
      </c>
      <c r="D22" s="34"/>
      <c r="E22" s="32">
        <v>16</v>
      </c>
      <c r="F22" s="161"/>
      <c r="G22" s="32"/>
      <c r="H22" s="32"/>
      <c r="I22" s="32">
        <v>12</v>
      </c>
      <c r="J22" s="32">
        <f t="shared" si="0"/>
        <v>28</v>
      </c>
      <c r="K22" s="32"/>
      <c r="L22" s="32"/>
      <c r="M22" s="32">
        <f t="shared" si="1"/>
        <v>27.9984</v>
      </c>
      <c r="N22" s="32">
        <f t="shared" si="2"/>
        <v>2</v>
      </c>
      <c r="O22" s="32">
        <f t="shared" ca="1" si="3"/>
        <v>0</v>
      </c>
      <c r="P22" s="33" t="s">
        <v>1085</v>
      </c>
      <c r="Q22" s="55">
        <f t="shared" si="4"/>
        <v>0</v>
      </c>
      <c r="R22" s="34">
        <f t="shared" si="5"/>
        <v>28.000119999999999</v>
      </c>
      <c r="S22" s="34"/>
      <c r="T22" s="32">
        <v>16</v>
      </c>
      <c r="U22" s="32">
        <v>12</v>
      </c>
      <c r="V22" s="161"/>
      <c r="W22" s="32"/>
      <c r="X22" s="32"/>
      <c r="Z22" s="35">
        <v>0</v>
      </c>
      <c r="AA22" s="35">
        <v>0</v>
      </c>
      <c r="AB22" s="35">
        <v>0</v>
      </c>
      <c r="AC22" s="35">
        <v>0</v>
      </c>
      <c r="AD22" s="36">
        <v>1</v>
      </c>
      <c r="AE22" s="37">
        <v>16.013999999999999</v>
      </c>
      <c r="AF22" s="38">
        <v>16</v>
      </c>
      <c r="AG22" s="32">
        <v>32</v>
      </c>
      <c r="AH22" s="25"/>
      <c r="AI22" s="25"/>
      <c r="AJ22" s="25"/>
    </row>
    <row r="23" spans="1:36" ht="15">
      <c r="A23" s="1">
        <v>16</v>
      </c>
      <c r="B23" s="1" t="s">
        <v>1087</v>
      </c>
      <c r="C23" s="1" t="s">
        <v>240</v>
      </c>
      <c r="D23" s="34"/>
      <c r="E23" s="32"/>
      <c r="F23" s="161"/>
      <c r="G23" s="32"/>
      <c r="H23" s="32"/>
      <c r="I23" s="32">
        <v>24</v>
      </c>
      <c r="J23" s="32">
        <f t="shared" si="0"/>
        <v>24</v>
      </c>
      <c r="K23" s="32"/>
      <c r="L23" s="32"/>
      <c r="M23" s="32">
        <f t="shared" si="1"/>
        <v>23.9983</v>
      </c>
      <c r="N23" s="32">
        <f t="shared" si="2"/>
        <v>1</v>
      </c>
      <c r="O23" s="32" t="str">
        <f t="shared" ca="1" si="3"/>
        <v>Y</v>
      </c>
      <c r="P23" s="33" t="s">
        <v>1085</v>
      </c>
      <c r="Q23" s="55">
        <f t="shared" si="4"/>
        <v>0</v>
      </c>
      <c r="R23" s="34">
        <f t="shared" si="5"/>
        <v>23.998540000000002</v>
      </c>
      <c r="S23" s="34"/>
      <c r="T23" s="32"/>
      <c r="U23" s="32">
        <v>24</v>
      </c>
      <c r="V23" s="161"/>
      <c r="W23" s="32"/>
      <c r="X23" s="32"/>
      <c r="Z23" s="35"/>
      <c r="AA23" s="35"/>
      <c r="AB23" s="35"/>
      <c r="AC23" s="35"/>
      <c r="AD23" s="36"/>
      <c r="AE23" s="37"/>
      <c r="AF23" s="38"/>
      <c r="AG23" s="32"/>
      <c r="AH23" s="25"/>
      <c r="AI23" s="25"/>
      <c r="AJ23" s="25"/>
    </row>
    <row r="24" spans="1:36" ht="15">
      <c r="A24" s="1">
        <v>17</v>
      </c>
      <c r="B24" s="1" t="s">
        <v>1088</v>
      </c>
      <c r="C24" s="1" t="s">
        <v>240</v>
      </c>
      <c r="D24" s="34"/>
      <c r="E24" s="32"/>
      <c r="F24" s="161"/>
      <c r="G24" s="32"/>
      <c r="H24" s="32"/>
      <c r="I24" s="32">
        <v>23</v>
      </c>
      <c r="J24" s="32">
        <f t="shared" si="0"/>
        <v>23</v>
      </c>
      <c r="K24" s="32"/>
      <c r="L24" s="32"/>
      <c r="M24" s="32">
        <f t="shared" si="1"/>
        <v>22.998200000000001</v>
      </c>
      <c r="N24" s="32">
        <f t="shared" si="2"/>
        <v>1</v>
      </c>
      <c r="O24" s="32" t="str">
        <f t="shared" ca="1" si="3"/>
        <v>Y</v>
      </c>
      <c r="P24" s="33" t="s">
        <v>1085</v>
      </c>
      <c r="Q24" s="55">
        <f t="shared" si="4"/>
        <v>0</v>
      </c>
      <c r="R24" s="34">
        <f t="shared" si="5"/>
        <v>22.998429999999999</v>
      </c>
      <c r="S24" s="34"/>
      <c r="T24" s="32"/>
      <c r="U24" s="32">
        <v>23</v>
      </c>
      <c r="V24" s="161"/>
      <c r="W24" s="32"/>
      <c r="X24" s="32"/>
      <c r="Z24" s="35"/>
      <c r="AA24" s="35"/>
      <c r="AB24" s="35"/>
      <c r="AC24" s="35"/>
      <c r="AD24" s="36"/>
      <c r="AE24" s="37"/>
      <c r="AF24" s="38"/>
      <c r="AG24" s="32"/>
      <c r="AH24" s="25"/>
      <c r="AI24" s="25"/>
      <c r="AJ24" s="25"/>
    </row>
    <row r="25" spans="1:36" ht="15">
      <c r="A25" s="1">
        <v>18</v>
      </c>
      <c r="B25" s="1" t="s">
        <v>1163</v>
      </c>
      <c r="C25" s="1" t="s">
        <v>36</v>
      </c>
      <c r="D25" s="34">
        <v>22</v>
      </c>
      <c r="E25" s="32"/>
      <c r="F25" s="161"/>
      <c r="G25" s="32"/>
      <c r="H25" s="32"/>
      <c r="I25" s="32"/>
      <c r="J25" s="32">
        <f t="shared" si="0"/>
        <v>22</v>
      </c>
      <c r="K25" s="32"/>
      <c r="L25" s="32"/>
      <c r="M25" s="32">
        <f t="shared" si="1"/>
        <v>21.998100000000001</v>
      </c>
      <c r="N25" s="32">
        <f t="shared" si="2"/>
        <v>1</v>
      </c>
      <c r="O25" s="32">
        <f t="shared" ca="1" si="3"/>
        <v>0</v>
      </c>
      <c r="P25" s="33" t="s">
        <v>1085</v>
      </c>
      <c r="Q25" s="55">
        <f t="shared" si="4"/>
        <v>0</v>
      </c>
      <c r="R25" s="34">
        <f t="shared" si="5"/>
        <v>22.020099999999999</v>
      </c>
      <c r="S25" s="34">
        <v>22</v>
      </c>
      <c r="T25" s="32"/>
      <c r="U25" s="161"/>
      <c r="V25" s="32"/>
      <c r="W25" s="32"/>
      <c r="X25" s="32"/>
      <c r="Z25" s="35">
        <v>0</v>
      </c>
      <c r="AA25" s="35">
        <v>0</v>
      </c>
      <c r="AB25" s="35">
        <v>0</v>
      </c>
      <c r="AC25" s="35">
        <v>0</v>
      </c>
      <c r="AD25" s="36">
        <v>1</v>
      </c>
      <c r="AE25" s="37">
        <v>22.020599999999998</v>
      </c>
      <c r="AF25" s="38">
        <v>22</v>
      </c>
      <c r="AG25" s="32">
        <v>44</v>
      </c>
      <c r="AH25" s="25"/>
      <c r="AI25" s="25"/>
      <c r="AJ25" s="25"/>
    </row>
    <row r="26" spans="1:36" ht="15">
      <c r="A26" s="1">
        <v>19</v>
      </c>
      <c r="B26" s="1" t="s">
        <v>1164</v>
      </c>
      <c r="C26" s="1" t="s">
        <v>1165</v>
      </c>
      <c r="D26" s="34"/>
      <c r="E26" s="32"/>
      <c r="F26" s="161">
        <v>19</v>
      </c>
      <c r="G26" s="32"/>
      <c r="H26" s="32"/>
      <c r="I26" s="32"/>
      <c r="J26" s="32">
        <f t="shared" si="0"/>
        <v>19</v>
      </c>
      <c r="K26" s="32"/>
      <c r="L26" s="32"/>
      <c r="M26" s="32">
        <f t="shared" si="1"/>
        <v>18.998000000000001</v>
      </c>
      <c r="N26" s="32">
        <f t="shared" si="2"/>
        <v>1</v>
      </c>
      <c r="O26" s="32">
        <f t="shared" ca="1" si="3"/>
        <v>0</v>
      </c>
      <c r="P26" s="33" t="s">
        <v>1085</v>
      </c>
      <c r="Q26" s="55">
        <f t="shared" si="4"/>
        <v>0</v>
      </c>
      <c r="R26" s="34">
        <f t="shared" si="5"/>
        <v>18.998190000000001</v>
      </c>
      <c r="S26" s="34"/>
      <c r="T26" s="32"/>
      <c r="U26" s="161">
        <v>19</v>
      </c>
      <c r="V26" s="32"/>
      <c r="W26" s="32"/>
      <c r="X26" s="32"/>
      <c r="Z26" s="35">
        <v>0</v>
      </c>
      <c r="AA26" s="35">
        <v>0</v>
      </c>
      <c r="AB26" s="35">
        <v>0</v>
      </c>
      <c r="AC26" s="35">
        <v>0</v>
      </c>
      <c r="AD26" s="36">
        <v>1</v>
      </c>
      <c r="AE26" s="37">
        <v>19.017399999999999</v>
      </c>
      <c r="AF26" s="38">
        <v>19</v>
      </c>
      <c r="AG26" s="32">
        <v>38</v>
      </c>
      <c r="AH26" s="25"/>
      <c r="AI26" s="25"/>
      <c r="AJ26" s="25"/>
    </row>
    <row r="27" spans="1:36" ht="15">
      <c r="A27" s="1">
        <v>20</v>
      </c>
      <c r="B27" s="1" t="s">
        <v>1166</v>
      </c>
      <c r="C27" s="1" t="s">
        <v>1165</v>
      </c>
      <c r="D27" s="34"/>
      <c r="E27" s="32"/>
      <c r="F27" s="161"/>
      <c r="G27" s="32"/>
      <c r="H27" s="32">
        <v>19</v>
      </c>
      <c r="I27" s="32"/>
      <c r="J27" s="32">
        <f t="shared" si="0"/>
        <v>19</v>
      </c>
      <c r="K27" s="32"/>
      <c r="L27" s="32"/>
      <c r="M27" s="32">
        <f t="shared" si="1"/>
        <v>18.997900000000001</v>
      </c>
      <c r="N27" s="32">
        <f t="shared" si="2"/>
        <v>1</v>
      </c>
      <c r="O27" s="32">
        <f t="shared" ca="1" si="3"/>
        <v>0</v>
      </c>
      <c r="P27" s="33" t="s">
        <v>1085</v>
      </c>
      <c r="Q27" s="55">
        <f t="shared" si="4"/>
        <v>0</v>
      </c>
      <c r="R27" s="34">
        <f t="shared" si="5"/>
        <v>18.998090000000001</v>
      </c>
      <c r="S27" s="34"/>
      <c r="T27" s="32"/>
      <c r="U27" s="32">
        <v>19</v>
      </c>
      <c r="V27" s="161"/>
      <c r="W27" s="32"/>
      <c r="X27" s="32"/>
      <c r="Z27" s="35">
        <v>0</v>
      </c>
      <c r="AA27" s="35">
        <v>0</v>
      </c>
      <c r="AB27" s="35">
        <v>0</v>
      </c>
      <c r="AC27" s="35">
        <v>0</v>
      </c>
      <c r="AD27" s="36">
        <v>1</v>
      </c>
      <c r="AE27" s="37">
        <v>18.998301900000001</v>
      </c>
      <c r="AF27" s="38">
        <v>19</v>
      </c>
      <c r="AG27" s="32">
        <v>38</v>
      </c>
      <c r="AH27" s="25"/>
      <c r="AI27" s="25"/>
      <c r="AJ27" s="25"/>
    </row>
    <row r="28" spans="1:36" ht="15">
      <c r="A28" s="1">
        <v>21</v>
      </c>
      <c r="B28" s="1" t="s">
        <v>1093</v>
      </c>
      <c r="C28" s="1" t="s">
        <v>24</v>
      </c>
      <c r="D28" s="34"/>
      <c r="E28" s="32"/>
      <c r="F28" s="161"/>
      <c r="G28" s="32"/>
      <c r="H28" s="32"/>
      <c r="I28" s="32">
        <v>18</v>
      </c>
      <c r="J28" s="32">
        <f t="shared" si="0"/>
        <v>18</v>
      </c>
      <c r="K28" s="32"/>
      <c r="L28" s="32"/>
      <c r="M28" s="32">
        <f t="shared" si="1"/>
        <v>17.997800000000002</v>
      </c>
      <c r="N28" s="32">
        <f t="shared" si="2"/>
        <v>1</v>
      </c>
      <c r="O28" s="32" t="str">
        <f t="shared" ca="1" si="3"/>
        <v>Y</v>
      </c>
      <c r="P28" s="33" t="s">
        <v>1085</v>
      </c>
      <c r="Q28" s="55">
        <f t="shared" si="4"/>
        <v>0</v>
      </c>
      <c r="R28" s="34">
        <f t="shared" si="5"/>
        <v>17.997980000000002</v>
      </c>
      <c r="S28" s="34"/>
      <c r="T28" s="32"/>
      <c r="U28" s="32">
        <v>18</v>
      </c>
      <c r="V28" s="161"/>
      <c r="W28" s="32"/>
      <c r="X28" s="32"/>
      <c r="Z28" s="35"/>
      <c r="AA28" s="35"/>
      <c r="AB28" s="35"/>
      <c r="AC28" s="35"/>
      <c r="AD28" s="162"/>
      <c r="AE28" s="163"/>
      <c r="AF28" s="38"/>
      <c r="AG28" s="32"/>
      <c r="AH28" s="25"/>
      <c r="AI28" s="25"/>
      <c r="AJ28" s="25"/>
    </row>
    <row r="29" spans="1:36" ht="15">
      <c r="A29" s="1">
        <v>22</v>
      </c>
      <c r="B29" s="1" t="s">
        <v>1167</v>
      </c>
      <c r="C29" s="1" t="s">
        <v>90</v>
      </c>
      <c r="D29" s="34"/>
      <c r="E29" s="32"/>
      <c r="F29" s="161">
        <v>17</v>
      </c>
      <c r="G29" s="32"/>
      <c r="H29" s="32"/>
      <c r="I29" s="32"/>
      <c r="J29" s="32">
        <f t="shared" si="0"/>
        <v>17</v>
      </c>
      <c r="K29" s="32"/>
      <c r="L29" s="32"/>
      <c r="M29" s="32">
        <f t="shared" si="1"/>
        <v>16.997699999999998</v>
      </c>
      <c r="N29" s="32">
        <f t="shared" si="2"/>
        <v>1</v>
      </c>
      <c r="O29" s="32">
        <f t="shared" ca="1" si="3"/>
        <v>0</v>
      </c>
      <c r="P29" s="33" t="s">
        <v>1085</v>
      </c>
      <c r="Q29" s="55">
        <f t="shared" si="4"/>
        <v>0</v>
      </c>
      <c r="R29" s="34">
        <f t="shared" si="5"/>
        <v>16.997869999999999</v>
      </c>
      <c r="S29" s="34"/>
      <c r="T29" s="32"/>
      <c r="U29" s="161">
        <v>17</v>
      </c>
      <c r="V29" s="32"/>
      <c r="W29" s="32"/>
      <c r="X29" s="32"/>
      <c r="Z29" s="35">
        <v>0</v>
      </c>
      <c r="AA29" s="35">
        <v>0</v>
      </c>
      <c r="AB29" s="35">
        <v>0</v>
      </c>
      <c r="AC29" s="35">
        <v>0</v>
      </c>
      <c r="AD29" s="162">
        <v>1</v>
      </c>
      <c r="AE29" s="163">
        <v>17.0151</v>
      </c>
      <c r="AF29" s="38">
        <v>17</v>
      </c>
      <c r="AG29" s="32">
        <v>34</v>
      </c>
      <c r="AH29" s="25"/>
      <c r="AI29" s="25"/>
      <c r="AJ29" s="25"/>
    </row>
    <row r="30" spans="1:36" ht="15">
      <c r="A30" s="1">
        <v>23</v>
      </c>
      <c r="B30" s="1" t="s">
        <v>1168</v>
      </c>
      <c r="C30" s="1" t="s">
        <v>77</v>
      </c>
      <c r="D30" s="34"/>
      <c r="E30" s="32"/>
      <c r="F30" s="161">
        <v>15</v>
      </c>
      <c r="G30" s="32"/>
      <c r="H30" s="32"/>
      <c r="I30" s="32"/>
      <c r="J30" s="32">
        <f t="shared" si="0"/>
        <v>15</v>
      </c>
      <c r="K30" s="32"/>
      <c r="L30" s="32"/>
      <c r="M30" s="32">
        <f t="shared" si="1"/>
        <v>14.9976</v>
      </c>
      <c r="N30" s="32">
        <f t="shared" si="2"/>
        <v>1</v>
      </c>
      <c r="O30" s="32">
        <f t="shared" ca="1" si="3"/>
        <v>0</v>
      </c>
      <c r="P30" s="33" t="s">
        <v>1085</v>
      </c>
      <c r="Q30" s="55">
        <f t="shared" si="4"/>
        <v>0</v>
      </c>
      <c r="R30" s="34">
        <f t="shared" si="5"/>
        <v>14.99775</v>
      </c>
      <c r="S30" s="34"/>
      <c r="T30" s="32"/>
      <c r="U30" s="161">
        <v>15</v>
      </c>
      <c r="V30" s="32"/>
      <c r="W30" s="32"/>
      <c r="X30" s="32"/>
      <c r="Z30" s="35">
        <v>0</v>
      </c>
      <c r="AA30" s="35">
        <v>0</v>
      </c>
      <c r="AB30" s="35">
        <v>0</v>
      </c>
      <c r="AC30" s="35">
        <v>0</v>
      </c>
      <c r="AD30" s="162">
        <v>1</v>
      </c>
      <c r="AE30" s="163">
        <v>15.0129</v>
      </c>
      <c r="AF30" s="38">
        <v>15</v>
      </c>
      <c r="AG30" s="32">
        <v>30</v>
      </c>
      <c r="AH30" s="25"/>
      <c r="AI30" s="25"/>
      <c r="AJ30" s="25"/>
    </row>
    <row r="31" spans="1:36" ht="15">
      <c r="A31" s="1">
        <v>24</v>
      </c>
      <c r="B31" s="1" t="s">
        <v>1098</v>
      </c>
      <c r="C31" s="1" t="s">
        <v>24</v>
      </c>
      <c r="D31" s="34"/>
      <c r="E31" s="32"/>
      <c r="F31" s="161"/>
      <c r="G31" s="32"/>
      <c r="H31" s="32"/>
      <c r="I31" s="32">
        <v>13</v>
      </c>
      <c r="J31" s="32">
        <f t="shared" si="0"/>
        <v>13</v>
      </c>
      <c r="K31" s="32"/>
      <c r="L31" s="32"/>
      <c r="M31" s="32">
        <f t="shared" si="1"/>
        <v>12.9975</v>
      </c>
      <c r="N31" s="32">
        <f t="shared" si="2"/>
        <v>1</v>
      </c>
      <c r="O31" s="32" t="str">
        <f t="shared" ca="1" si="3"/>
        <v>Y</v>
      </c>
      <c r="P31" s="33" t="s">
        <v>1085</v>
      </c>
      <c r="Q31" s="55">
        <f t="shared" si="4"/>
        <v>0</v>
      </c>
      <c r="R31" s="34">
        <f t="shared" si="5"/>
        <v>12.997630000000001</v>
      </c>
      <c r="S31" s="34"/>
      <c r="T31" s="32"/>
      <c r="U31" s="32">
        <v>13</v>
      </c>
      <c r="V31" s="161"/>
      <c r="W31" s="32"/>
      <c r="X31" s="32"/>
      <c r="Z31" s="35"/>
      <c r="AA31" s="35"/>
      <c r="AB31" s="35"/>
      <c r="AC31" s="35"/>
      <c r="AD31" s="162"/>
      <c r="AE31" s="163"/>
      <c r="AF31" s="38"/>
      <c r="AG31" s="32"/>
      <c r="AH31" s="25"/>
      <c r="AI31" s="25"/>
      <c r="AJ31" s="25"/>
    </row>
    <row r="32" spans="1:36" ht="3" customHeight="1">
      <c r="C32" s="164"/>
      <c r="D32" s="165"/>
      <c r="E32" s="166"/>
      <c r="F32" s="166"/>
      <c r="G32" s="32"/>
      <c r="H32" s="167"/>
      <c r="I32" s="32"/>
      <c r="J32" s="32"/>
      <c r="K32" s="32"/>
      <c r="L32" s="32"/>
      <c r="M32" s="32"/>
      <c r="N32" s="32"/>
      <c r="O32" s="32"/>
      <c r="P32" s="32"/>
      <c r="Q32" s="32"/>
      <c r="R32" s="34"/>
      <c r="S32" s="32"/>
      <c r="T32" s="32"/>
      <c r="U32" s="32"/>
      <c r="V32" s="32"/>
      <c r="W32" s="32"/>
      <c r="X32" s="32"/>
      <c r="AD32" s="1"/>
      <c r="AE32" s="38"/>
      <c r="AF32" s="25"/>
      <c r="AG32" s="25"/>
      <c r="AH32" s="25"/>
      <c r="AI32" s="25"/>
      <c r="AJ32" s="25"/>
    </row>
    <row r="33" spans="1:36" ht="15">
      <c r="C33" s="164"/>
      <c r="D33" s="165"/>
      <c r="E33" s="166"/>
      <c r="F33" s="166"/>
      <c r="G33" s="32"/>
      <c r="H33" s="167"/>
      <c r="I33" s="32"/>
      <c r="J33" s="32"/>
      <c r="K33" s="32"/>
      <c r="L33" s="32"/>
      <c r="M33" s="32"/>
      <c r="N33" s="32"/>
      <c r="O33" s="32"/>
      <c r="P33" s="32"/>
      <c r="Q33" s="32"/>
      <c r="R33" s="34"/>
      <c r="S33" s="32"/>
      <c r="T33" s="32"/>
      <c r="U33" s="32"/>
      <c r="V33" s="32"/>
      <c r="W33" s="32"/>
      <c r="X33" s="32"/>
      <c r="AD33" s="1"/>
      <c r="AE33" s="38"/>
      <c r="AF33" s="25"/>
      <c r="AG33" s="25"/>
      <c r="AH33" s="25"/>
      <c r="AI33" s="25"/>
      <c r="AJ33" s="25"/>
    </row>
    <row r="34" spans="1:36" ht="15">
      <c r="A34" s="26" t="s">
        <v>1102</v>
      </c>
      <c r="C34" s="164"/>
      <c r="D34" s="165"/>
      <c r="E34" s="166"/>
      <c r="F34" s="166"/>
      <c r="G34" s="32"/>
      <c r="H34" s="32"/>
      <c r="I34" s="32"/>
      <c r="J34" s="32"/>
      <c r="K34" s="32"/>
      <c r="L34" s="32"/>
      <c r="M34" s="32"/>
      <c r="N34" s="32"/>
      <c r="O34" s="32"/>
      <c r="P34" s="85" t="str">
        <f>A34</f>
        <v>U11G</v>
      </c>
      <c r="Q34" s="32"/>
      <c r="R34" s="34"/>
      <c r="S34" s="32"/>
      <c r="T34" s="32"/>
      <c r="U34" s="32"/>
      <c r="V34" s="32"/>
      <c r="W34" s="32"/>
      <c r="X34" s="32"/>
      <c r="AD34" s="1"/>
      <c r="AE34" s="38"/>
      <c r="AF34" s="25"/>
      <c r="AG34" s="25"/>
      <c r="AH34" s="25">
        <v>92</v>
      </c>
      <c r="AI34" s="25">
        <v>88</v>
      </c>
      <c r="AJ34" s="25">
        <v>83</v>
      </c>
    </row>
    <row r="35" spans="1:36">
      <c r="A35" s="1">
        <v>1</v>
      </c>
      <c r="B35" s="1" t="s">
        <v>1103</v>
      </c>
      <c r="C35" s="149" t="s">
        <v>77</v>
      </c>
      <c r="D35" s="168">
        <v>25</v>
      </c>
      <c r="E35" s="166"/>
      <c r="F35" s="166">
        <v>25</v>
      </c>
      <c r="G35" s="32">
        <v>25</v>
      </c>
      <c r="H35" s="32"/>
      <c r="I35" s="32">
        <v>25</v>
      </c>
      <c r="J35" s="32">
        <f t="shared" ref="J35:J69" si="6">IFERROR(LARGE(D35:I35,1),0)+IF($C$5&gt;=2,IFERROR(LARGE(D35:I35,2),0),0)+IF($C$5&gt;=3,IFERROR(LARGE(D35:I35,3),0),0)+IF($C$5&gt;=4,IFERROR(LARGE(D35:I35,4),0),0)+IF($C$5&gt;=5,IFERROR(LARGE(D35:I35,5),0),0)+IF($C$5&gt;=6,IFERROR(LARGE(D35:I35,6),0),0)</f>
        <v>100</v>
      </c>
      <c r="K35" s="32"/>
      <c r="L35" s="32" t="s">
        <v>1169</v>
      </c>
      <c r="M35" s="32">
        <f t="shared" ref="M35:M69" si="7">J35-(ROW(J35)-ROW(J$6))/10000</f>
        <v>99.997100000000003</v>
      </c>
      <c r="N35" s="32">
        <f t="shared" ref="N35:N69" si="8">COUNT(D35:I35)</f>
        <v>4</v>
      </c>
      <c r="O35" s="32">
        <f t="shared" ref="O35:O69" ca="1" si="9">IF(AND(N35=1,OFFSET(C35,0,O$3)&gt;0),"Y",0)</f>
        <v>0</v>
      </c>
      <c r="P35" s="33" t="s">
        <v>1102</v>
      </c>
      <c r="Q35" s="55">
        <f t="shared" ref="Q35:Q69" si="10">1-(P35=P34)</f>
        <v>0</v>
      </c>
      <c r="R35" s="34">
        <f t="shared" ref="R35:R69" si="11">M35+S35/1000+T35/10000+U35/100000+V35/1000000+W35/10000000+X35/100000000</f>
        <v>100.02237749999999</v>
      </c>
      <c r="S35" s="168">
        <v>25</v>
      </c>
      <c r="T35" s="166"/>
      <c r="U35" s="166">
        <v>25</v>
      </c>
      <c r="V35" s="32">
        <v>25</v>
      </c>
      <c r="W35" s="32">
        <v>25</v>
      </c>
      <c r="X35" s="32"/>
      <c r="Z35" s="35">
        <v>0</v>
      </c>
      <c r="AA35" s="35">
        <v>0</v>
      </c>
      <c r="AB35" s="35">
        <v>0</v>
      </c>
      <c r="AC35" s="35">
        <v>0</v>
      </c>
      <c r="AD35" s="36">
        <v>3</v>
      </c>
      <c r="AE35" s="37">
        <v>75.024524999999997</v>
      </c>
      <c r="AF35" s="38">
        <v>25</v>
      </c>
      <c r="AG35" s="32">
        <v>100</v>
      </c>
      <c r="AH35" s="25" t="s">
        <v>1169</v>
      </c>
      <c r="AI35" s="25" t="s">
        <v>1170</v>
      </c>
      <c r="AJ35" s="25" t="s">
        <v>1171</v>
      </c>
    </row>
    <row r="36" spans="1:36">
      <c r="A36" s="1">
        <v>2</v>
      </c>
      <c r="B36" s="1" t="s">
        <v>1105</v>
      </c>
      <c r="C36" s="149" t="s">
        <v>77</v>
      </c>
      <c r="D36" s="168">
        <v>23</v>
      </c>
      <c r="E36" s="166">
        <v>25</v>
      </c>
      <c r="F36" s="166"/>
      <c r="G36" s="32"/>
      <c r="H36" s="32">
        <v>25</v>
      </c>
      <c r="I36" s="32">
        <v>23</v>
      </c>
      <c r="J36" s="32">
        <f t="shared" si="6"/>
        <v>96</v>
      </c>
      <c r="K36" s="32"/>
      <c r="L36" s="32" t="s">
        <v>1170</v>
      </c>
      <c r="M36" s="32">
        <f t="shared" si="7"/>
        <v>95.997</v>
      </c>
      <c r="N36" s="32">
        <f t="shared" si="8"/>
        <v>4</v>
      </c>
      <c r="O36" s="32">
        <f t="shared" ca="1" si="9"/>
        <v>0</v>
      </c>
      <c r="P36" s="33" t="s">
        <v>1102</v>
      </c>
      <c r="Q36" s="55">
        <f t="shared" si="10"/>
        <v>0</v>
      </c>
      <c r="R36" s="34">
        <f t="shared" si="11"/>
        <v>96.022772999999987</v>
      </c>
      <c r="S36" s="168">
        <v>23</v>
      </c>
      <c r="T36" s="166">
        <v>25</v>
      </c>
      <c r="U36" s="32">
        <v>25</v>
      </c>
      <c r="V36" s="32">
        <v>23</v>
      </c>
      <c r="W36" s="166"/>
      <c r="X36" s="32"/>
      <c r="Z36" s="35">
        <v>0</v>
      </c>
      <c r="AA36" s="35">
        <v>0</v>
      </c>
      <c r="AB36" s="35">
        <v>0</v>
      </c>
      <c r="AC36" s="35">
        <v>0</v>
      </c>
      <c r="AD36" s="36">
        <v>3</v>
      </c>
      <c r="AE36" s="37">
        <v>73.024202500000001</v>
      </c>
      <c r="AF36" s="38">
        <v>25</v>
      </c>
      <c r="AG36" s="32">
        <v>98</v>
      </c>
      <c r="AH36" s="25" t="s">
        <v>1169</v>
      </c>
      <c r="AI36" s="25" t="s">
        <v>1170</v>
      </c>
      <c r="AJ36" s="25" t="s">
        <v>1171</v>
      </c>
    </row>
    <row r="37" spans="1:36">
      <c r="A37" s="1">
        <v>3</v>
      </c>
      <c r="B37" s="1" t="s">
        <v>1106</v>
      </c>
      <c r="C37" s="149" t="s">
        <v>47</v>
      </c>
      <c r="D37" s="168"/>
      <c r="E37" s="166">
        <v>24</v>
      </c>
      <c r="F37" s="166">
        <v>24</v>
      </c>
      <c r="G37" s="32">
        <v>24</v>
      </c>
      <c r="H37" s="32">
        <v>20</v>
      </c>
      <c r="I37" s="32">
        <v>22</v>
      </c>
      <c r="J37" s="32">
        <f t="shared" si="6"/>
        <v>94</v>
      </c>
      <c r="K37" s="32"/>
      <c r="L37" s="32" t="s">
        <v>1171</v>
      </c>
      <c r="M37" s="32">
        <f t="shared" si="7"/>
        <v>93.996899999999997</v>
      </c>
      <c r="N37" s="32">
        <f t="shared" si="8"/>
        <v>5</v>
      </c>
      <c r="O37" s="32">
        <f t="shared" ca="1" si="9"/>
        <v>0</v>
      </c>
      <c r="P37" s="33" t="s">
        <v>1102</v>
      </c>
      <c r="Q37" s="55">
        <f t="shared" si="10"/>
        <v>0</v>
      </c>
      <c r="R37" s="34">
        <f t="shared" si="11"/>
        <v>93.999566399999992</v>
      </c>
      <c r="S37" s="168"/>
      <c r="T37" s="166">
        <v>24</v>
      </c>
      <c r="U37" s="166">
        <v>24</v>
      </c>
      <c r="V37" s="32">
        <v>24</v>
      </c>
      <c r="W37" s="32">
        <v>22</v>
      </c>
      <c r="X37" s="32">
        <v>20</v>
      </c>
      <c r="Z37" s="35">
        <v>0</v>
      </c>
      <c r="AA37" s="35">
        <v>0</v>
      </c>
      <c r="AB37" s="35">
        <v>0</v>
      </c>
      <c r="AC37" s="35">
        <v>0</v>
      </c>
      <c r="AD37" s="36">
        <v>4</v>
      </c>
      <c r="AE37" s="37">
        <v>92.023925999999989</v>
      </c>
      <c r="AF37" s="38">
        <v>24</v>
      </c>
      <c r="AG37" s="32">
        <v>96</v>
      </c>
      <c r="AH37" s="25" t="s">
        <v>1169</v>
      </c>
      <c r="AI37" s="25" t="s">
        <v>1170</v>
      </c>
      <c r="AJ37" s="25" t="s">
        <v>1171</v>
      </c>
    </row>
    <row r="38" spans="1:36">
      <c r="A38" s="1">
        <v>4</v>
      </c>
      <c r="B38" s="1" t="s">
        <v>1104</v>
      </c>
      <c r="C38" s="149" t="s">
        <v>24</v>
      </c>
      <c r="D38" s="168">
        <v>15</v>
      </c>
      <c r="E38" s="166">
        <v>14</v>
      </c>
      <c r="F38" s="166">
        <v>23</v>
      </c>
      <c r="G38" s="32">
        <v>21</v>
      </c>
      <c r="H38" s="32">
        <v>24</v>
      </c>
      <c r="I38" s="32">
        <v>24</v>
      </c>
      <c r="J38" s="32">
        <f t="shared" si="6"/>
        <v>92</v>
      </c>
      <c r="K38" s="32"/>
      <c r="L38" s="32"/>
      <c r="M38" s="32">
        <f t="shared" si="7"/>
        <v>91.996799999999993</v>
      </c>
      <c r="N38" s="32">
        <f t="shared" si="8"/>
        <v>6</v>
      </c>
      <c r="O38" s="32">
        <f t="shared" ca="1" si="9"/>
        <v>0</v>
      </c>
      <c r="P38" s="33" t="s">
        <v>1102</v>
      </c>
      <c r="Q38" s="55">
        <f t="shared" si="10"/>
        <v>0</v>
      </c>
      <c r="R38" s="34">
        <f t="shared" si="11"/>
        <v>92.013466510000001</v>
      </c>
      <c r="S38" s="168">
        <v>15</v>
      </c>
      <c r="T38" s="166">
        <v>14</v>
      </c>
      <c r="U38" s="32">
        <v>24</v>
      </c>
      <c r="V38" s="32">
        <v>24</v>
      </c>
      <c r="W38" s="166">
        <v>23</v>
      </c>
      <c r="X38" s="32">
        <v>21</v>
      </c>
      <c r="Z38" s="35">
        <v>0</v>
      </c>
      <c r="AA38" s="35">
        <v>0</v>
      </c>
      <c r="AB38" s="35">
        <v>0</v>
      </c>
      <c r="AC38" s="35">
        <v>0</v>
      </c>
      <c r="AD38" s="36">
        <v>5</v>
      </c>
      <c r="AE38" s="37">
        <v>83.02196339999999</v>
      </c>
      <c r="AF38" s="38">
        <v>24</v>
      </c>
      <c r="AG38" s="32">
        <v>92</v>
      </c>
      <c r="AH38" s="25" t="s">
        <v>1169</v>
      </c>
      <c r="AI38" s="25" t="s">
        <v>1170</v>
      </c>
      <c r="AJ38" s="25" t="s">
        <v>1171</v>
      </c>
    </row>
    <row r="39" spans="1:36">
      <c r="A39" s="1">
        <v>5</v>
      </c>
      <c r="B39" s="1" t="s">
        <v>1109</v>
      </c>
      <c r="C39" s="149" t="s">
        <v>36</v>
      </c>
      <c r="D39" s="168">
        <v>22</v>
      </c>
      <c r="E39" s="166">
        <v>20</v>
      </c>
      <c r="F39" s="166">
        <v>21</v>
      </c>
      <c r="G39" s="32">
        <v>22</v>
      </c>
      <c r="H39" s="32">
        <v>23</v>
      </c>
      <c r="I39" s="32">
        <v>19</v>
      </c>
      <c r="J39" s="32">
        <f t="shared" si="6"/>
        <v>88</v>
      </c>
      <c r="K39" s="32"/>
      <c r="L39" s="32"/>
      <c r="M39" s="32">
        <f t="shared" si="7"/>
        <v>87.996700000000004</v>
      </c>
      <c r="N39" s="32">
        <f t="shared" si="8"/>
        <v>6</v>
      </c>
      <c r="O39" s="32">
        <f t="shared" ca="1" si="9"/>
        <v>0</v>
      </c>
      <c r="P39" s="33" t="s">
        <v>1102</v>
      </c>
      <c r="Q39" s="55">
        <f t="shared" si="10"/>
        <v>0</v>
      </c>
      <c r="R39" s="34">
        <f t="shared" si="11"/>
        <v>88.020954290000006</v>
      </c>
      <c r="S39" s="168">
        <v>22</v>
      </c>
      <c r="T39" s="166">
        <v>20</v>
      </c>
      <c r="U39" s="32">
        <v>23</v>
      </c>
      <c r="V39" s="32">
        <v>22</v>
      </c>
      <c r="W39" s="166">
        <v>21</v>
      </c>
      <c r="X39" s="32">
        <v>19</v>
      </c>
      <c r="Z39" s="35">
        <v>0</v>
      </c>
      <c r="AA39" s="35">
        <v>0</v>
      </c>
      <c r="AB39" s="35">
        <v>0</v>
      </c>
      <c r="AC39" s="35">
        <v>0</v>
      </c>
      <c r="AD39" s="36">
        <v>5</v>
      </c>
      <c r="AE39" s="37">
        <v>88.021724300000017</v>
      </c>
      <c r="AF39" s="38">
        <v>23</v>
      </c>
      <c r="AG39" s="32">
        <v>90</v>
      </c>
      <c r="AH39" s="25"/>
      <c r="AI39" s="25" t="s">
        <v>1170</v>
      </c>
      <c r="AJ39" s="25" t="s">
        <v>1171</v>
      </c>
    </row>
    <row r="40" spans="1:36">
      <c r="A40" s="1">
        <v>6</v>
      </c>
      <c r="B40" s="1" t="s">
        <v>1107</v>
      </c>
      <c r="C40" s="149" t="s">
        <v>36</v>
      </c>
      <c r="D40" s="168">
        <v>20</v>
      </c>
      <c r="E40" s="166">
        <v>17</v>
      </c>
      <c r="F40" s="166">
        <v>22</v>
      </c>
      <c r="G40" s="32">
        <v>18</v>
      </c>
      <c r="H40" s="32">
        <v>19</v>
      </c>
      <c r="I40" s="32">
        <v>21</v>
      </c>
      <c r="J40" s="32">
        <f t="shared" si="6"/>
        <v>82</v>
      </c>
      <c r="K40" s="32"/>
      <c r="L40" s="32"/>
      <c r="M40" s="32">
        <f t="shared" si="7"/>
        <v>81.996600000000001</v>
      </c>
      <c r="N40" s="32">
        <f t="shared" si="8"/>
        <v>6</v>
      </c>
      <c r="O40" s="32">
        <f t="shared" ca="1" si="9"/>
        <v>0</v>
      </c>
      <c r="P40" s="33" t="s">
        <v>1102</v>
      </c>
      <c r="Q40" s="55">
        <f t="shared" si="10"/>
        <v>0</v>
      </c>
      <c r="R40" s="34">
        <f t="shared" si="11"/>
        <v>82.018543080000001</v>
      </c>
      <c r="S40" s="168">
        <v>20</v>
      </c>
      <c r="T40" s="166">
        <v>17</v>
      </c>
      <c r="U40" s="166">
        <v>22</v>
      </c>
      <c r="V40" s="32">
        <v>21</v>
      </c>
      <c r="W40" s="32">
        <v>19</v>
      </c>
      <c r="X40" s="32">
        <v>18</v>
      </c>
      <c r="Z40" s="35">
        <v>0</v>
      </c>
      <c r="AA40" s="35">
        <v>0</v>
      </c>
      <c r="AB40" s="35">
        <v>0</v>
      </c>
      <c r="AC40" s="35">
        <v>0</v>
      </c>
      <c r="AD40" s="36">
        <v>5</v>
      </c>
      <c r="AE40" s="37">
        <v>79.021389900000003</v>
      </c>
      <c r="AF40" s="38">
        <v>22</v>
      </c>
      <c r="AG40" s="32">
        <v>83</v>
      </c>
      <c r="AH40" s="25"/>
      <c r="AI40" s="25"/>
      <c r="AJ40" s="25" t="s">
        <v>1171</v>
      </c>
    </row>
    <row r="41" spans="1:36">
      <c r="A41" s="1">
        <v>7</v>
      </c>
      <c r="B41" s="1" t="s">
        <v>1110</v>
      </c>
      <c r="C41" s="149" t="s">
        <v>36</v>
      </c>
      <c r="D41" s="168">
        <v>21</v>
      </c>
      <c r="E41" s="166">
        <v>19</v>
      </c>
      <c r="F41" s="166">
        <v>17</v>
      </c>
      <c r="G41" s="32">
        <v>15</v>
      </c>
      <c r="H41" s="32">
        <v>22</v>
      </c>
      <c r="I41" s="32">
        <v>18</v>
      </c>
      <c r="J41" s="32">
        <f t="shared" si="6"/>
        <v>80</v>
      </c>
      <c r="K41" s="32"/>
      <c r="L41" s="32"/>
      <c r="M41" s="32">
        <f t="shared" si="7"/>
        <v>79.996499999999997</v>
      </c>
      <c r="N41" s="32">
        <f t="shared" si="8"/>
        <v>6</v>
      </c>
      <c r="O41" s="32">
        <f t="shared" ca="1" si="9"/>
        <v>0</v>
      </c>
      <c r="P41" s="33" t="s">
        <v>1102</v>
      </c>
      <c r="Q41" s="55">
        <f t="shared" si="10"/>
        <v>0</v>
      </c>
      <c r="R41" s="34">
        <f t="shared" si="11"/>
        <v>80.019639850000004</v>
      </c>
      <c r="S41" s="168">
        <v>21</v>
      </c>
      <c r="T41" s="166">
        <v>19</v>
      </c>
      <c r="U41" s="32">
        <v>22</v>
      </c>
      <c r="V41" s="32">
        <v>18</v>
      </c>
      <c r="W41" s="166">
        <v>17</v>
      </c>
      <c r="X41" s="32">
        <v>15</v>
      </c>
      <c r="Z41" s="35">
        <v>0</v>
      </c>
      <c r="AA41" s="35">
        <v>0</v>
      </c>
      <c r="AB41" s="35">
        <v>0</v>
      </c>
      <c r="AC41" s="35">
        <v>0</v>
      </c>
      <c r="AD41" s="36">
        <v>5</v>
      </c>
      <c r="AE41" s="37">
        <v>79.020187200000009</v>
      </c>
      <c r="AF41" s="38">
        <v>22</v>
      </c>
      <c r="AG41" s="32">
        <v>84</v>
      </c>
      <c r="AH41" s="25"/>
      <c r="AI41" s="25"/>
      <c r="AJ41" s="25" t="s">
        <v>1171</v>
      </c>
    </row>
    <row r="42" spans="1:36">
      <c r="A42" s="1">
        <v>8</v>
      </c>
      <c r="B42" s="1" t="s">
        <v>1172</v>
      </c>
      <c r="C42" s="149" t="s">
        <v>36</v>
      </c>
      <c r="D42" s="168">
        <v>18</v>
      </c>
      <c r="E42" s="166">
        <v>16</v>
      </c>
      <c r="F42" s="166">
        <v>19</v>
      </c>
      <c r="G42" s="32">
        <v>16</v>
      </c>
      <c r="H42" s="32">
        <v>17</v>
      </c>
      <c r="I42" s="32"/>
      <c r="J42" s="32">
        <f t="shared" si="6"/>
        <v>70</v>
      </c>
      <c r="K42" s="32"/>
      <c r="L42" s="32"/>
      <c r="M42" s="32">
        <f t="shared" si="7"/>
        <v>69.996399999999994</v>
      </c>
      <c r="N42" s="32">
        <f t="shared" si="8"/>
        <v>5</v>
      </c>
      <c r="O42" s="32">
        <f t="shared" ca="1" si="9"/>
        <v>0</v>
      </c>
      <c r="P42" s="33" t="s">
        <v>1102</v>
      </c>
      <c r="Q42" s="55">
        <f t="shared" si="10"/>
        <v>0</v>
      </c>
      <c r="R42" s="34">
        <f t="shared" si="11"/>
        <v>70.016208599999999</v>
      </c>
      <c r="S42" s="168">
        <v>18</v>
      </c>
      <c r="T42" s="166">
        <v>16</v>
      </c>
      <c r="U42" s="166">
        <v>19</v>
      </c>
      <c r="V42" s="32">
        <v>17</v>
      </c>
      <c r="W42" s="32">
        <v>16</v>
      </c>
      <c r="X42" s="32"/>
      <c r="Z42" s="35">
        <v>0</v>
      </c>
      <c r="AA42" s="35">
        <v>0</v>
      </c>
      <c r="AB42" s="35">
        <v>0</v>
      </c>
      <c r="AC42" s="35">
        <v>0</v>
      </c>
      <c r="AD42" s="36">
        <v>5</v>
      </c>
      <c r="AE42" s="37">
        <v>70.017777699999996</v>
      </c>
      <c r="AF42" s="38">
        <v>19</v>
      </c>
      <c r="AG42" s="32">
        <v>73</v>
      </c>
      <c r="AH42" s="25"/>
      <c r="AI42" s="25"/>
      <c r="AJ42" s="25"/>
    </row>
    <row r="43" spans="1:36">
      <c r="A43" s="1">
        <v>9</v>
      </c>
      <c r="B43" s="1" t="s">
        <v>1173</v>
      </c>
      <c r="C43" s="149" t="s">
        <v>36</v>
      </c>
      <c r="D43" s="168">
        <v>13</v>
      </c>
      <c r="E43" s="166">
        <v>7</v>
      </c>
      <c r="F43" s="166">
        <v>15</v>
      </c>
      <c r="G43" s="32">
        <v>17</v>
      </c>
      <c r="H43" s="32">
        <v>21</v>
      </c>
      <c r="I43" s="32"/>
      <c r="J43" s="32">
        <f t="shared" si="6"/>
        <v>66</v>
      </c>
      <c r="K43" s="32"/>
      <c r="L43" s="32"/>
      <c r="M43" s="32">
        <f t="shared" si="7"/>
        <v>65.996300000000005</v>
      </c>
      <c r="N43" s="32">
        <f t="shared" si="8"/>
        <v>5</v>
      </c>
      <c r="O43" s="32">
        <f t="shared" ca="1" si="9"/>
        <v>0</v>
      </c>
      <c r="P43" s="33" t="s">
        <v>1102</v>
      </c>
      <c r="Q43" s="55">
        <f t="shared" si="10"/>
        <v>0</v>
      </c>
      <c r="R43" s="34">
        <f t="shared" si="11"/>
        <v>66.010228499999997</v>
      </c>
      <c r="S43" s="168">
        <v>13</v>
      </c>
      <c r="T43" s="166">
        <v>7</v>
      </c>
      <c r="U43" s="32">
        <v>21</v>
      </c>
      <c r="V43" s="32">
        <v>17</v>
      </c>
      <c r="W43" s="166">
        <v>15</v>
      </c>
      <c r="X43" s="32"/>
      <c r="Z43" s="35">
        <v>0</v>
      </c>
      <c r="AA43" s="35">
        <v>0</v>
      </c>
      <c r="AB43" s="35">
        <v>0</v>
      </c>
      <c r="AC43" s="35">
        <v>0</v>
      </c>
      <c r="AD43" s="36">
        <v>5</v>
      </c>
      <c r="AE43" s="37">
        <v>66.013089100000002</v>
      </c>
      <c r="AF43" s="38">
        <v>21</v>
      </c>
      <c r="AG43" s="32">
        <v>74</v>
      </c>
      <c r="AH43" s="25"/>
      <c r="AI43" s="25"/>
      <c r="AJ43" s="25"/>
    </row>
    <row r="44" spans="1:36">
      <c r="A44" s="1">
        <v>10</v>
      </c>
      <c r="B44" s="1" t="s">
        <v>1108</v>
      </c>
      <c r="C44" s="149" t="s">
        <v>24</v>
      </c>
      <c r="D44" s="168"/>
      <c r="E44" s="166">
        <v>22</v>
      </c>
      <c r="F44" s="166"/>
      <c r="G44" s="32">
        <v>20</v>
      </c>
      <c r="H44" s="32"/>
      <c r="I44" s="32">
        <v>20</v>
      </c>
      <c r="J44" s="32">
        <f t="shared" si="6"/>
        <v>62</v>
      </c>
      <c r="K44" s="32"/>
      <c r="L44" s="32"/>
      <c r="M44" s="32">
        <f t="shared" si="7"/>
        <v>61.996200000000002</v>
      </c>
      <c r="N44" s="32">
        <f t="shared" si="8"/>
        <v>3</v>
      </c>
      <c r="O44" s="32">
        <f t="shared" ca="1" si="9"/>
        <v>0</v>
      </c>
      <c r="P44" s="33" t="s">
        <v>1102</v>
      </c>
      <c r="Q44" s="55">
        <f t="shared" si="10"/>
        <v>0</v>
      </c>
      <c r="R44" s="34">
        <f t="shared" si="11"/>
        <v>61.998620000000003</v>
      </c>
      <c r="S44" s="168"/>
      <c r="T44" s="166">
        <v>22</v>
      </c>
      <c r="U44" s="32">
        <v>20</v>
      </c>
      <c r="V44" s="32">
        <v>20</v>
      </c>
      <c r="W44" s="166"/>
      <c r="X44" s="32"/>
      <c r="Z44" s="35">
        <v>0</v>
      </c>
      <c r="AA44" s="35">
        <v>0</v>
      </c>
      <c r="AB44" s="35">
        <v>0</v>
      </c>
      <c r="AC44" s="35">
        <v>0</v>
      </c>
      <c r="AD44" s="36">
        <v>2</v>
      </c>
      <c r="AE44" s="37">
        <v>42.018319999999996</v>
      </c>
      <c r="AF44" s="38">
        <v>22</v>
      </c>
      <c r="AG44" s="32">
        <v>64</v>
      </c>
      <c r="AH44" s="25"/>
      <c r="AI44" s="25"/>
      <c r="AJ44" s="25"/>
    </row>
    <row r="45" spans="1:36">
      <c r="A45" s="1">
        <v>11</v>
      </c>
      <c r="B45" s="1" t="s">
        <v>1116</v>
      </c>
      <c r="C45" s="149" t="s">
        <v>47</v>
      </c>
      <c r="D45" s="168"/>
      <c r="E45" s="166">
        <v>23</v>
      </c>
      <c r="F45" s="166"/>
      <c r="G45" s="32">
        <v>23</v>
      </c>
      <c r="H45" s="32"/>
      <c r="I45" s="32">
        <v>12</v>
      </c>
      <c r="J45" s="32">
        <f t="shared" si="6"/>
        <v>58</v>
      </c>
      <c r="K45" s="32"/>
      <c r="L45" s="32"/>
      <c r="M45" s="32">
        <f t="shared" si="7"/>
        <v>57.996099999999998</v>
      </c>
      <c r="N45" s="32">
        <f t="shared" si="8"/>
        <v>3</v>
      </c>
      <c r="O45" s="32">
        <f t="shared" ca="1" si="9"/>
        <v>0</v>
      </c>
      <c r="P45" s="33" t="s">
        <v>1102</v>
      </c>
      <c r="Q45" s="55">
        <f t="shared" si="10"/>
        <v>0</v>
      </c>
      <c r="R45" s="34">
        <f t="shared" si="11"/>
        <v>57.998641999999997</v>
      </c>
      <c r="S45" s="168"/>
      <c r="T45" s="166">
        <v>23</v>
      </c>
      <c r="U45" s="32">
        <v>23</v>
      </c>
      <c r="V45" s="32">
        <v>12</v>
      </c>
      <c r="W45" s="166"/>
      <c r="X45" s="32"/>
      <c r="Z45" s="35">
        <v>0</v>
      </c>
      <c r="AA45" s="35">
        <v>0</v>
      </c>
      <c r="AB45" s="35">
        <v>0</v>
      </c>
      <c r="AC45" s="35">
        <v>0</v>
      </c>
      <c r="AD45" s="36">
        <v>2</v>
      </c>
      <c r="AE45" s="37">
        <v>46.019423000000003</v>
      </c>
      <c r="AF45" s="38">
        <v>23</v>
      </c>
      <c r="AG45" s="32">
        <v>69</v>
      </c>
      <c r="AH45" s="25"/>
      <c r="AI45" s="25"/>
      <c r="AJ45" s="25"/>
    </row>
    <row r="46" spans="1:36">
      <c r="A46" s="1">
        <v>12</v>
      </c>
      <c r="B46" s="1" t="s">
        <v>1115</v>
      </c>
      <c r="C46" s="149" t="s">
        <v>36</v>
      </c>
      <c r="D46" s="168">
        <v>14</v>
      </c>
      <c r="E46" s="166">
        <v>9</v>
      </c>
      <c r="F46" s="166"/>
      <c r="G46" s="32">
        <v>14</v>
      </c>
      <c r="H46" s="32">
        <v>16</v>
      </c>
      <c r="I46" s="32">
        <v>13</v>
      </c>
      <c r="J46" s="32">
        <f t="shared" si="6"/>
        <v>57</v>
      </c>
      <c r="K46" s="32"/>
      <c r="L46" s="32"/>
      <c r="M46" s="32">
        <f t="shared" si="7"/>
        <v>56.996000000000002</v>
      </c>
      <c r="N46" s="32">
        <f t="shared" si="8"/>
        <v>5</v>
      </c>
      <c r="O46" s="32">
        <f t="shared" ca="1" si="9"/>
        <v>0</v>
      </c>
      <c r="P46" s="33" t="s">
        <v>1102</v>
      </c>
      <c r="Q46" s="55">
        <f t="shared" si="10"/>
        <v>0</v>
      </c>
      <c r="R46" s="34">
        <f t="shared" si="11"/>
        <v>57.011075300000009</v>
      </c>
      <c r="S46" s="168">
        <v>14</v>
      </c>
      <c r="T46" s="166">
        <v>9</v>
      </c>
      <c r="U46" s="32">
        <v>16</v>
      </c>
      <c r="V46" s="32">
        <v>14</v>
      </c>
      <c r="W46" s="32">
        <v>13</v>
      </c>
      <c r="X46" s="166"/>
      <c r="Z46" s="35">
        <v>0</v>
      </c>
      <c r="AA46" s="35">
        <v>0</v>
      </c>
      <c r="AB46" s="35">
        <v>0</v>
      </c>
      <c r="AC46" s="35">
        <v>0</v>
      </c>
      <c r="AD46" s="36">
        <v>4</v>
      </c>
      <c r="AE46" s="37">
        <v>53.011515600000003</v>
      </c>
      <c r="AF46" s="38">
        <v>16</v>
      </c>
      <c r="AG46" s="32">
        <v>60</v>
      </c>
      <c r="AH46" s="25"/>
      <c r="AI46" s="25"/>
      <c r="AJ46" s="25"/>
    </row>
    <row r="47" spans="1:36">
      <c r="A47" s="1">
        <v>13</v>
      </c>
      <c r="B47" s="1" t="s">
        <v>1174</v>
      </c>
      <c r="C47" s="149" t="s">
        <v>36</v>
      </c>
      <c r="D47" s="168">
        <v>12</v>
      </c>
      <c r="E47" s="166">
        <v>6</v>
      </c>
      <c r="F47" s="166">
        <v>14</v>
      </c>
      <c r="G47" s="32">
        <v>12</v>
      </c>
      <c r="H47" s="32">
        <v>14</v>
      </c>
      <c r="I47" s="32"/>
      <c r="J47" s="32">
        <f t="shared" si="6"/>
        <v>52</v>
      </c>
      <c r="K47" s="32"/>
      <c r="L47" s="32"/>
      <c r="M47" s="32">
        <f t="shared" si="7"/>
        <v>51.995899999999999</v>
      </c>
      <c r="N47" s="32">
        <f t="shared" si="8"/>
        <v>5</v>
      </c>
      <c r="O47" s="32">
        <f t="shared" ca="1" si="9"/>
        <v>0</v>
      </c>
      <c r="P47" s="33" t="s">
        <v>1102</v>
      </c>
      <c r="Q47" s="55">
        <f t="shared" si="10"/>
        <v>0</v>
      </c>
      <c r="R47" s="34">
        <f t="shared" si="11"/>
        <v>52.0086552</v>
      </c>
      <c r="S47" s="168">
        <v>12</v>
      </c>
      <c r="T47" s="166">
        <v>6</v>
      </c>
      <c r="U47" s="166">
        <v>14</v>
      </c>
      <c r="V47" s="32">
        <v>14</v>
      </c>
      <c r="W47" s="32">
        <v>12</v>
      </c>
      <c r="X47" s="32"/>
      <c r="Z47" s="35">
        <v>0</v>
      </c>
      <c r="AA47" s="35">
        <v>0</v>
      </c>
      <c r="AB47" s="35">
        <v>0</v>
      </c>
      <c r="AC47" s="35">
        <v>0</v>
      </c>
      <c r="AD47" s="36">
        <v>5</v>
      </c>
      <c r="AE47" s="37">
        <v>52.011773399999996</v>
      </c>
      <c r="AF47" s="38">
        <v>14</v>
      </c>
      <c r="AG47" s="32">
        <v>54</v>
      </c>
      <c r="AH47" s="25"/>
      <c r="AI47" s="25"/>
      <c r="AJ47" s="25"/>
    </row>
    <row r="48" spans="1:36">
      <c r="A48" s="1">
        <v>14</v>
      </c>
      <c r="B48" s="1" t="s">
        <v>1112</v>
      </c>
      <c r="C48" s="149" t="s">
        <v>36</v>
      </c>
      <c r="D48" s="168"/>
      <c r="E48" s="166">
        <v>18</v>
      </c>
      <c r="F48" s="166"/>
      <c r="G48" s="32">
        <v>13</v>
      </c>
      <c r="H48" s="32"/>
      <c r="I48" s="32">
        <v>16</v>
      </c>
      <c r="J48" s="32">
        <f t="shared" si="6"/>
        <v>47</v>
      </c>
      <c r="K48" s="32"/>
      <c r="L48" s="32"/>
      <c r="M48" s="32">
        <f t="shared" si="7"/>
        <v>46.995800000000003</v>
      </c>
      <c r="N48" s="32">
        <f t="shared" si="8"/>
        <v>3</v>
      </c>
      <c r="O48" s="32">
        <f t="shared" ca="1" si="9"/>
        <v>0</v>
      </c>
      <c r="P48" s="33" t="s">
        <v>1102</v>
      </c>
      <c r="Q48" s="55">
        <f t="shared" si="10"/>
        <v>0</v>
      </c>
      <c r="R48" s="34">
        <f t="shared" si="11"/>
        <v>46.997773000000009</v>
      </c>
      <c r="S48" s="168"/>
      <c r="T48" s="166">
        <v>18</v>
      </c>
      <c r="U48" s="32">
        <v>16</v>
      </c>
      <c r="V48" s="32">
        <v>13</v>
      </c>
      <c r="W48" s="166"/>
      <c r="X48" s="32"/>
      <c r="Z48" s="35">
        <v>0</v>
      </c>
      <c r="AA48" s="35">
        <v>0</v>
      </c>
      <c r="AB48" s="35">
        <v>0</v>
      </c>
      <c r="AC48" s="35">
        <v>0</v>
      </c>
      <c r="AD48" s="36">
        <v>2</v>
      </c>
      <c r="AE48" s="37">
        <v>31.014012999999998</v>
      </c>
      <c r="AF48" s="38">
        <v>18</v>
      </c>
      <c r="AG48" s="32">
        <v>49</v>
      </c>
      <c r="AH48" s="25"/>
      <c r="AI48" s="25"/>
      <c r="AJ48" s="25"/>
    </row>
    <row r="49" spans="1:36">
      <c r="A49" s="1">
        <v>15</v>
      </c>
      <c r="B49" s="1" t="s">
        <v>1122</v>
      </c>
      <c r="C49" s="149" t="s">
        <v>240</v>
      </c>
      <c r="D49" s="168">
        <v>17</v>
      </c>
      <c r="E49" s="166"/>
      <c r="F49" s="166">
        <v>18</v>
      </c>
      <c r="G49" s="32"/>
      <c r="H49" s="32"/>
      <c r="I49" s="32">
        <v>6</v>
      </c>
      <c r="J49" s="32">
        <f t="shared" si="6"/>
        <v>41</v>
      </c>
      <c r="K49" s="32"/>
      <c r="L49" s="32"/>
      <c r="M49" s="32">
        <f t="shared" si="7"/>
        <v>40.995699999999999</v>
      </c>
      <c r="N49" s="32">
        <f t="shared" si="8"/>
        <v>3</v>
      </c>
      <c r="O49" s="32">
        <f t="shared" ca="1" si="9"/>
        <v>0</v>
      </c>
      <c r="P49" s="33" t="s">
        <v>1102</v>
      </c>
      <c r="Q49" s="55">
        <f t="shared" si="10"/>
        <v>0</v>
      </c>
      <c r="R49" s="34">
        <f t="shared" si="11"/>
        <v>41.012886000000002</v>
      </c>
      <c r="S49" s="168">
        <v>17</v>
      </c>
      <c r="T49" s="166"/>
      <c r="U49" s="166">
        <v>18</v>
      </c>
      <c r="V49" s="32">
        <v>6</v>
      </c>
      <c r="W49" s="32"/>
      <c r="X49" s="32"/>
      <c r="Z49" s="35">
        <v>0</v>
      </c>
      <c r="AA49" s="35">
        <v>0</v>
      </c>
      <c r="AB49" s="35">
        <v>0</v>
      </c>
      <c r="AC49" s="35">
        <v>0</v>
      </c>
      <c r="AD49" s="36">
        <v>2</v>
      </c>
      <c r="AE49" s="37">
        <v>35.015900000000002</v>
      </c>
      <c r="AF49" s="38">
        <v>18</v>
      </c>
      <c r="AG49" s="32">
        <v>53</v>
      </c>
      <c r="AH49" s="25"/>
      <c r="AI49" s="25"/>
      <c r="AJ49" s="25"/>
    </row>
    <row r="50" spans="1:36">
      <c r="A50" s="1">
        <v>16</v>
      </c>
      <c r="B50" s="1" t="s">
        <v>1111</v>
      </c>
      <c r="C50" s="149" t="s">
        <v>36</v>
      </c>
      <c r="D50" s="168"/>
      <c r="E50" s="166">
        <v>21</v>
      </c>
      <c r="F50" s="166"/>
      <c r="G50" s="32"/>
      <c r="H50" s="32"/>
      <c r="I50" s="32">
        <v>17</v>
      </c>
      <c r="J50" s="32">
        <f t="shared" si="6"/>
        <v>38</v>
      </c>
      <c r="K50" s="32"/>
      <c r="L50" s="32"/>
      <c r="M50" s="32">
        <f t="shared" si="7"/>
        <v>37.995600000000003</v>
      </c>
      <c r="N50" s="32">
        <f t="shared" si="8"/>
        <v>2</v>
      </c>
      <c r="O50" s="32">
        <f t="shared" ca="1" si="9"/>
        <v>0</v>
      </c>
      <c r="P50" s="33" t="s">
        <v>1102</v>
      </c>
      <c r="Q50" s="55">
        <f t="shared" si="10"/>
        <v>0</v>
      </c>
      <c r="R50" s="34">
        <f t="shared" si="11"/>
        <v>37.997869999999999</v>
      </c>
      <c r="S50" s="168"/>
      <c r="T50" s="166">
        <v>21</v>
      </c>
      <c r="U50" s="32">
        <v>17</v>
      </c>
      <c r="V50" s="166"/>
      <c r="W50" s="32"/>
      <c r="X50" s="32"/>
      <c r="Z50" s="35">
        <v>0</v>
      </c>
      <c r="AA50" s="35">
        <v>0</v>
      </c>
      <c r="AB50" s="35">
        <v>0</v>
      </c>
      <c r="AC50" s="35">
        <v>0</v>
      </c>
      <c r="AD50" s="36">
        <v>1</v>
      </c>
      <c r="AE50" s="37">
        <v>21.0166</v>
      </c>
      <c r="AF50" s="38">
        <v>21</v>
      </c>
      <c r="AG50" s="32">
        <v>42</v>
      </c>
      <c r="AH50" s="25"/>
      <c r="AI50" s="25"/>
      <c r="AJ50" s="25"/>
    </row>
    <row r="51" spans="1:36">
      <c r="A51" s="1">
        <v>17</v>
      </c>
      <c r="B51" s="1" t="s">
        <v>1175</v>
      </c>
      <c r="C51" s="149" t="s">
        <v>36</v>
      </c>
      <c r="D51" s="168">
        <v>19</v>
      </c>
      <c r="E51" s="166">
        <v>15</v>
      </c>
      <c r="F51" s="166"/>
      <c r="G51" s="32"/>
      <c r="H51" s="32"/>
      <c r="I51" s="32"/>
      <c r="J51" s="32">
        <f t="shared" si="6"/>
        <v>34</v>
      </c>
      <c r="K51" s="32"/>
      <c r="L51" s="32"/>
      <c r="M51" s="32">
        <f t="shared" si="7"/>
        <v>33.9955</v>
      </c>
      <c r="N51" s="32">
        <f t="shared" si="8"/>
        <v>2</v>
      </c>
      <c r="O51" s="32">
        <f t="shared" ca="1" si="9"/>
        <v>0</v>
      </c>
      <c r="P51" s="33" t="s">
        <v>1102</v>
      </c>
      <c r="Q51" s="55">
        <f t="shared" si="10"/>
        <v>0</v>
      </c>
      <c r="R51" s="34">
        <f t="shared" si="11"/>
        <v>34.015999999999998</v>
      </c>
      <c r="S51" s="168">
        <v>19</v>
      </c>
      <c r="T51" s="166">
        <v>15</v>
      </c>
      <c r="U51" s="166"/>
      <c r="V51" s="32"/>
      <c r="W51" s="32"/>
      <c r="X51" s="32"/>
      <c r="Z51" s="35">
        <v>0</v>
      </c>
      <c r="AA51" s="35">
        <v>0</v>
      </c>
      <c r="AB51" s="35">
        <v>0</v>
      </c>
      <c r="AC51" s="35">
        <v>0</v>
      </c>
      <c r="AD51" s="36">
        <v>2</v>
      </c>
      <c r="AE51" s="37">
        <v>34.016599999999997</v>
      </c>
      <c r="AF51" s="38">
        <v>19</v>
      </c>
      <c r="AG51" s="32">
        <v>53</v>
      </c>
      <c r="AH51" s="25"/>
      <c r="AI51" s="25"/>
      <c r="AJ51" s="25"/>
    </row>
    <row r="52" spans="1:36">
      <c r="A52" s="1">
        <v>18</v>
      </c>
      <c r="B52" s="1" t="s">
        <v>1119</v>
      </c>
      <c r="C52" s="149" t="s">
        <v>33</v>
      </c>
      <c r="D52" s="168"/>
      <c r="E52" s="166">
        <v>8</v>
      </c>
      <c r="F52" s="166"/>
      <c r="G52" s="32"/>
      <c r="H52" s="32">
        <v>15</v>
      </c>
      <c r="I52" s="32">
        <v>9</v>
      </c>
      <c r="J52" s="32">
        <f t="shared" si="6"/>
        <v>32</v>
      </c>
      <c r="K52" s="32"/>
      <c r="L52" s="32"/>
      <c r="M52" s="32">
        <f t="shared" si="7"/>
        <v>31.9954</v>
      </c>
      <c r="N52" s="32">
        <f t="shared" si="8"/>
        <v>3</v>
      </c>
      <c r="O52" s="32">
        <f t="shared" ca="1" si="9"/>
        <v>0</v>
      </c>
      <c r="P52" s="33" t="s">
        <v>1102</v>
      </c>
      <c r="Q52" s="55">
        <f t="shared" si="10"/>
        <v>0</v>
      </c>
      <c r="R52" s="34">
        <f t="shared" si="11"/>
        <v>31.996359000000002</v>
      </c>
      <c r="S52" s="168"/>
      <c r="T52" s="166">
        <v>8</v>
      </c>
      <c r="U52" s="32">
        <v>15</v>
      </c>
      <c r="V52" s="32">
        <v>9</v>
      </c>
      <c r="W52" s="166"/>
      <c r="X52" s="32"/>
      <c r="Z52" s="35">
        <v>0</v>
      </c>
      <c r="AA52" s="35">
        <v>0</v>
      </c>
      <c r="AB52" s="35">
        <v>0</v>
      </c>
      <c r="AC52" s="35">
        <v>0</v>
      </c>
      <c r="AD52" s="36">
        <v>2</v>
      </c>
      <c r="AE52" s="37">
        <v>23.003701499999998</v>
      </c>
      <c r="AF52" s="38">
        <v>15</v>
      </c>
      <c r="AG52" s="32">
        <v>38</v>
      </c>
      <c r="AH52" s="25"/>
      <c r="AI52" s="25"/>
      <c r="AJ52" s="25"/>
    </row>
    <row r="53" spans="1:36">
      <c r="A53" s="1">
        <v>19</v>
      </c>
      <c r="B53" s="1" t="s">
        <v>1114</v>
      </c>
      <c r="C53" s="149" t="s">
        <v>24</v>
      </c>
      <c r="D53" s="168"/>
      <c r="E53" s="166"/>
      <c r="F53" s="166"/>
      <c r="G53" s="32"/>
      <c r="H53" s="32">
        <v>18</v>
      </c>
      <c r="I53" s="32">
        <v>14</v>
      </c>
      <c r="J53" s="32">
        <f t="shared" si="6"/>
        <v>32</v>
      </c>
      <c r="K53" s="32"/>
      <c r="L53" s="32"/>
      <c r="M53" s="32">
        <f t="shared" si="7"/>
        <v>31.9953</v>
      </c>
      <c r="N53" s="32">
        <f t="shared" si="8"/>
        <v>2</v>
      </c>
      <c r="O53" s="32">
        <f t="shared" ca="1" si="9"/>
        <v>0</v>
      </c>
      <c r="P53" s="33" t="s">
        <v>1102</v>
      </c>
      <c r="Q53" s="55">
        <f t="shared" si="10"/>
        <v>0</v>
      </c>
      <c r="R53" s="34">
        <f t="shared" si="11"/>
        <v>31.995494000000001</v>
      </c>
      <c r="S53" s="168"/>
      <c r="T53" s="166"/>
      <c r="U53" s="32">
        <v>18</v>
      </c>
      <c r="V53" s="32">
        <v>14</v>
      </c>
      <c r="W53" s="166"/>
      <c r="X53" s="32"/>
      <c r="Z53" s="35">
        <v>0</v>
      </c>
      <c r="AA53" s="35">
        <v>0</v>
      </c>
      <c r="AB53" s="35">
        <v>0</v>
      </c>
      <c r="AC53" s="35">
        <v>0</v>
      </c>
      <c r="AD53" s="36">
        <v>1</v>
      </c>
      <c r="AE53" s="37">
        <v>17.9953018</v>
      </c>
      <c r="AF53" s="38">
        <v>18</v>
      </c>
      <c r="AG53" s="32">
        <v>36</v>
      </c>
      <c r="AH53" s="25"/>
      <c r="AI53" s="25"/>
      <c r="AJ53" s="25"/>
    </row>
    <row r="54" spans="1:36">
      <c r="A54" s="1">
        <v>20</v>
      </c>
      <c r="B54" s="1" t="s">
        <v>1176</v>
      </c>
      <c r="C54" s="149" t="s">
        <v>36</v>
      </c>
      <c r="D54" s="168"/>
      <c r="E54" s="166">
        <v>12</v>
      </c>
      <c r="F54" s="166"/>
      <c r="G54" s="32"/>
      <c r="H54" s="32">
        <v>13</v>
      </c>
      <c r="I54" s="32"/>
      <c r="J54" s="32">
        <f t="shared" si="6"/>
        <v>25</v>
      </c>
      <c r="K54" s="32"/>
      <c r="L54" s="32"/>
      <c r="M54" s="32">
        <f t="shared" si="7"/>
        <v>24.995200000000001</v>
      </c>
      <c r="N54" s="32">
        <f t="shared" si="8"/>
        <v>2</v>
      </c>
      <c r="O54" s="32">
        <f t="shared" ca="1" si="9"/>
        <v>0</v>
      </c>
      <c r="P54" s="33" t="s">
        <v>1102</v>
      </c>
      <c r="Q54" s="55">
        <f t="shared" si="10"/>
        <v>0</v>
      </c>
      <c r="R54" s="34">
        <f t="shared" si="11"/>
        <v>24.99653</v>
      </c>
      <c r="S54" s="168"/>
      <c r="T54" s="166">
        <v>12</v>
      </c>
      <c r="U54" s="32">
        <v>13</v>
      </c>
      <c r="V54" s="166"/>
      <c r="W54" s="32"/>
      <c r="X54" s="32"/>
      <c r="Z54" s="35">
        <v>0</v>
      </c>
      <c r="AA54" s="35">
        <v>0</v>
      </c>
      <c r="AB54" s="35">
        <v>0</v>
      </c>
      <c r="AC54" s="35">
        <v>0</v>
      </c>
      <c r="AD54" s="36">
        <v>2</v>
      </c>
      <c r="AE54" s="37">
        <v>25.0079013</v>
      </c>
      <c r="AF54" s="38">
        <v>13</v>
      </c>
      <c r="AG54" s="32">
        <v>38</v>
      </c>
      <c r="AH54" s="25"/>
      <c r="AI54" s="25"/>
      <c r="AJ54" s="25"/>
    </row>
    <row r="55" spans="1:36">
      <c r="A55" s="1">
        <v>21</v>
      </c>
      <c r="B55" s="1" t="s">
        <v>1177</v>
      </c>
      <c r="C55" s="149" t="s">
        <v>1165</v>
      </c>
      <c r="D55" s="168">
        <v>24</v>
      </c>
      <c r="E55" s="166"/>
      <c r="F55" s="166"/>
      <c r="G55" s="32"/>
      <c r="H55" s="32"/>
      <c r="I55" s="32"/>
      <c r="J55" s="32">
        <f t="shared" si="6"/>
        <v>24</v>
      </c>
      <c r="K55" s="32"/>
      <c r="L55" s="32"/>
      <c r="M55" s="32">
        <f t="shared" si="7"/>
        <v>23.995100000000001</v>
      </c>
      <c r="N55" s="32">
        <f t="shared" si="8"/>
        <v>1</v>
      </c>
      <c r="O55" s="32">
        <f t="shared" ca="1" si="9"/>
        <v>0</v>
      </c>
      <c r="P55" s="33" t="s">
        <v>1102</v>
      </c>
      <c r="Q55" s="55">
        <f t="shared" si="10"/>
        <v>0</v>
      </c>
      <c r="R55" s="34">
        <f t="shared" si="11"/>
        <v>24.019100000000002</v>
      </c>
      <c r="S55" s="168">
        <v>24</v>
      </c>
      <c r="T55" s="166"/>
      <c r="U55" s="166"/>
      <c r="V55" s="32"/>
      <c r="W55" s="32"/>
      <c r="X55" s="32"/>
      <c r="Z55" s="35">
        <v>0</v>
      </c>
      <c r="AA55" s="35">
        <v>0</v>
      </c>
      <c r="AB55" s="35">
        <v>0</v>
      </c>
      <c r="AC55" s="35">
        <v>0</v>
      </c>
      <c r="AD55" s="36">
        <v>1</v>
      </c>
      <c r="AE55" s="37">
        <v>24.0198</v>
      </c>
      <c r="AF55" s="38">
        <v>24</v>
      </c>
      <c r="AG55" s="32">
        <v>48</v>
      </c>
      <c r="AH55" s="25"/>
      <c r="AI55" s="25"/>
      <c r="AJ55" s="25"/>
    </row>
    <row r="56" spans="1:36">
      <c r="A56" s="1">
        <v>22</v>
      </c>
      <c r="B56" s="1" t="s">
        <v>1117</v>
      </c>
      <c r="C56" s="149" t="s">
        <v>240</v>
      </c>
      <c r="D56" s="168"/>
      <c r="E56" s="166">
        <v>11</v>
      </c>
      <c r="F56" s="166"/>
      <c r="G56" s="32"/>
      <c r="H56" s="32"/>
      <c r="I56" s="32">
        <v>11</v>
      </c>
      <c r="J56" s="32">
        <f t="shared" si="6"/>
        <v>22</v>
      </c>
      <c r="K56" s="32"/>
      <c r="L56" s="32"/>
      <c r="M56" s="32">
        <f t="shared" si="7"/>
        <v>21.995000000000001</v>
      </c>
      <c r="N56" s="32">
        <f t="shared" si="8"/>
        <v>2</v>
      </c>
      <c r="O56" s="32">
        <f t="shared" ca="1" si="9"/>
        <v>0</v>
      </c>
      <c r="P56" s="33" t="s">
        <v>1102</v>
      </c>
      <c r="Q56" s="55">
        <f t="shared" si="10"/>
        <v>0</v>
      </c>
      <c r="R56" s="34">
        <f t="shared" si="11"/>
        <v>21.996210000000001</v>
      </c>
      <c r="S56" s="168"/>
      <c r="T56" s="166">
        <v>11</v>
      </c>
      <c r="U56" s="32">
        <v>11</v>
      </c>
      <c r="V56" s="166"/>
      <c r="W56" s="32"/>
      <c r="X56" s="32"/>
      <c r="Z56" s="35">
        <v>0</v>
      </c>
      <c r="AA56" s="35">
        <v>0</v>
      </c>
      <c r="AB56" s="35">
        <v>0</v>
      </c>
      <c r="AC56" s="35">
        <v>0</v>
      </c>
      <c r="AD56" s="36">
        <v>1</v>
      </c>
      <c r="AE56" s="37">
        <v>11.005799999999999</v>
      </c>
      <c r="AF56" s="38">
        <v>11</v>
      </c>
      <c r="AG56" s="32">
        <v>22</v>
      </c>
      <c r="AH56" s="25"/>
      <c r="AI56" s="25"/>
      <c r="AJ56" s="25"/>
    </row>
    <row r="57" spans="1:36">
      <c r="A57" s="1">
        <v>23</v>
      </c>
      <c r="B57" s="1" t="s">
        <v>1118</v>
      </c>
      <c r="C57" s="149" t="s">
        <v>240</v>
      </c>
      <c r="D57" s="168"/>
      <c r="E57" s="166">
        <v>10</v>
      </c>
      <c r="F57" s="166"/>
      <c r="G57" s="32"/>
      <c r="H57" s="32"/>
      <c r="I57" s="32">
        <v>10</v>
      </c>
      <c r="J57" s="32">
        <f t="shared" si="6"/>
        <v>20</v>
      </c>
      <c r="K57" s="32"/>
      <c r="L57" s="32"/>
      <c r="M57" s="32">
        <f t="shared" si="7"/>
        <v>19.994900000000001</v>
      </c>
      <c r="N57" s="32">
        <f t="shared" si="8"/>
        <v>2</v>
      </c>
      <c r="O57" s="32">
        <f t="shared" ca="1" si="9"/>
        <v>0</v>
      </c>
      <c r="P57" s="33" t="s">
        <v>1102</v>
      </c>
      <c r="Q57" s="55">
        <f t="shared" si="10"/>
        <v>0</v>
      </c>
      <c r="R57" s="34">
        <f t="shared" si="11"/>
        <v>19.996000000000002</v>
      </c>
      <c r="S57" s="168"/>
      <c r="T57" s="166">
        <v>10</v>
      </c>
      <c r="U57" s="32">
        <v>10</v>
      </c>
      <c r="V57" s="166"/>
      <c r="W57" s="32"/>
      <c r="X57" s="32"/>
      <c r="Z57" s="35">
        <v>0</v>
      </c>
      <c r="AA57" s="35">
        <v>0</v>
      </c>
      <c r="AB57" s="35">
        <v>0</v>
      </c>
      <c r="AC57" s="35">
        <v>0</v>
      </c>
      <c r="AD57" s="36">
        <v>1</v>
      </c>
      <c r="AE57" s="37">
        <v>10.0046</v>
      </c>
      <c r="AF57" s="38">
        <v>10</v>
      </c>
      <c r="AG57" s="32">
        <v>20</v>
      </c>
      <c r="AH57" s="25"/>
      <c r="AI57" s="25"/>
      <c r="AJ57" s="25"/>
    </row>
    <row r="58" spans="1:36">
      <c r="A58" s="1">
        <v>24</v>
      </c>
      <c r="B58" s="1" t="s">
        <v>1178</v>
      </c>
      <c r="C58" s="149" t="s">
        <v>1165</v>
      </c>
      <c r="D58" s="168"/>
      <c r="E58" s="166"/>
      <c r="F58" s="166">
        <v>20</v>
      </c>
      <c r="G58" s="32"/>
      <c r="H58" s="32"/>
      <c r="I58" s="32"/>
      <c r="J58" s="32">
        <f t="shared" si="6"/>
        <v>20</v>
      </c>
      <c r="K58" s="32"/>
      <c r="L58" s="32"/>
      <c r="M58" s="32">
        <f t="shared" si="7"/>
        <v>19.994800000000001</v>
      </c>
      <c r="N58" s="32">
        <f t="shared" si="8"/>
        <v>1</v>
      </c>
      <c r="O58" s="32">
        <f t="shared" ca="1" si="9"/>
        <v>0</v>
      </c>
      <c r="P58" s="33" t="s">
        <v>1102</v>
      </c>
      <c r="Q58" s="55">
        <f t="shared" si="10"/>
        <v>0</v>
      </c>
      <c r="R58" s="34">
        <f t="shared" si="11"/>
        <v>19.995000000000001</v>
      </c>
      <c r="S58" s="168"/>
      <c r="T58" s="166"/>
      <c r="U58" s="166">
        <v>20</v>
      </c>
      <c r="V58" s="32"/>
      <c r="W58" s="32"/>
      <c r="X58" s="32"/>
      <c r="Z58" s="35">
        <v>0</v>
      </c>
      <c r="AA58" s="35">
        <v>0</v>
      </c>
      <c r="AB58" s="35">
        <v>0</v>
      </c>
      <c r="AC58" s="35">
        <v>0</v>
      </c>
      <c r="AD58" s="36">
        <v>1</v>
      </c>
      <c r="AE58" s="37">
        <v>20.015499999999999</v>
      </c>
      <c r="AF58" s="38">
        <v>20</v>
      </c>
      <c r="AG58" s="32">
        <v>40</v>
      </c>
      <c r="AH58" s="25"/>
      <c r="AI58" s="25"/>
      <c r="AJ58" s="25"/>
    </row>
    <row r="59" spans="1:36">
      <c r="A59" s="1">
        <v>25</v>
      </c>
      <c r="B59" s="1" t="s">
        <v>1179</v>
      </c>
      <c r="C59" s="149" t="s">
        <v>240</v>
      </c>
      <c r="D59" s="168"/>
      <c r="E59" s="166"/>
      <c r="F59" s="166"/>
      <c r="G59" s="32">
        <v>19</v>
      </c>
      <c r="H59" s="32"/>
      <c r="I59" s="32"/>
      <c r="J59" s="32">
        <f t="shared" si="6"/>
        <v>19</v>
      </c>
      <c r="K59" s="32"/>
      <c r="L59" s="32"/>
      <c r="M59" s="32">
        <f t="shared" si="7"/>
        <v>18.994700000000002</v>
      </c>
      <c r="N59" s="32">
        <f t="shared" si="8"/>
        <v>1</v>
      </c>
      <c r="O59" s="32">
        <f t="shared" ca="1" si="9"/>
        <v>0</v>
      </c>
      <c r="P59" s="33" t="s">
        <v>1102</v>
      </c>
      <c r="Q59" s="55">
        <f t="shared" si="10"/>
        <v>0</v>
      </c>
      <c r="R59" s="34">
        <f t="shared" si="11"/>
        <v>18.994890000000002</v>
      </c>
      <c r="S59" s="168"/>
      <c r="T59" s="166"/>
      <c r="U59" s="32">
        <v>19</v>
      </c>
      <c r="V59" s="166"/>
      <c r="W59" s="32"/>
      <c r="X59" s="32"/>
      <c r="Z59" s="35">
        <v>0</v>
      </c>
      <c r="AA59" s="35">
        <v>0</v>
      </c>
      <c r="AB59" s="35">
        <v>0</v>
      </c>
      <c r="AC59" s="35">
        <v>0</v>
      </c>
      <c r="AD59" s="36">
        <v>1</v>
      </c>
      <c r="AE59" s="37">
        <v>18.995419000000002</v>
      </c>
      <c r="AF59" s="38">
        <v>19</v>
      </c>
      <c r="AG59" s="32">
        <v>38</v>
      </c>
      <c r="AH59" s="25"/>
      <c r="AI59" s="25"/>
      <c r="AJ59" s="25"/>
    </row>
    <row r="60" spans="1:36">
      <c r="A60" s="1">
        <v>26</v>
      </c>
      <c r="B60" s="1" t="s">
        <v>1180</v>
      </c>
      <c r="C60" s="149" t="s">
        <v>36</v>
      </c>
      <c r="D60" s="168">
        <v>16</v>
      </c>
      <c r="E60" s="166"/>
      <c r="F60" s="166"/>
      <c r="G60" s="32"/>
      <c r="H60" s="32"/>
      <c r="I60" s="32"/>
      <c r="J60" s="32">
        <f t="shared" si="6"/>
        <v>16</v>
      </c>
      <c r="K60" s="32"/>
      <c r="L60" s="32"/>
      <c r="M60" s="32">
        <f t="shared" si="7"/>
        <v>15.9946</v>
      </c>
      <c r="N60" s="32">
        <f t="shared" si="8"/>
        <v>1</v>
      </c>
      <c r="O60" s="32">
        <f t="shared" ca="1" si="9"/>
        <v>0</v>
      </c>
      <c r="P60" s="33" t="s">
        <v>1102</v>
      </c>
      <c r="Q60" s="55">
        <f t="shared" si="10"/>
        <v>0</v>
      </c>
      <c r="R60" s="34">
        <f t="shared" si="11"/>
        <v>16.0106</v>
      </c>
      <c r="S60" s="168">
        <v>16</v>
      </c>
      <c r="T60" s="166"/>
      <c r="U60" s="166"/>
      <c r="V60" s="32"/>
      <c r="W60" s="32"/>
      <c r="X60" s="32"/>
      <c r="Z60" s="35">
        <v>0</v>
      </c>
      <c r="AA60" s="35">
        <v>0</v>
      </c>
      <c r="AB60" s="35">
        <v>0</v>
      </c>
      <c r="AC60" s="35">
        <v>0</v>
      </c>
      <c r="AD60" s="36">
        <v>1</v>
      </c>
      <c r="AE60" s="37">
        <v>16.011199999999999</v>
      </c>
      <c r="AF60" s="38">
        <v>16</v>
      </c>
      <c r="AG60" s="32">
        <v>32</v>
      </c>
      <c r="AH60" s="25"/>
      <c r="AI60" s="25"/>
      <c r="AJ60" s="25"/>
    </row>
    <row r="61" spans="1:36">
      <c r="A61" s="1">
        <v>27</v>
      </c>
      <c r="B61" s="1" t="s">
        <v>1181</v>
      </c>
      <c r="C61" s="149" t="s">
        <v>146</v>
      </c>
      <c r="D61" s="168"/>
      <c r="E61" s="166"/>
      <c r="F61" s="166">
        <v>16</v>
      </c>
      <c r="G61" s="32"/>
      <c r="H61" s="32"/>
      <c r="I61" s="32"/>
      <c r="J61" s="32">
        <f t="shared" si="6"/>
        <v>16</v>
      </c>
      <c r="K61" s="32"/>
      <c r="L61" s="32"/>
      <c r="M61" s="32">
        <f t="shared" si="7"/>
        <v>15.9945</v>
      </c>
      <c r="N61" s="32">
        <f t="shared" si="8"/>
        <v>1</v>
      </c>
      <c r="O61" s="32">
        <f t="shared" ca="1" si="9"/>
        <v>0</v>
      </c>
      <c r="P61" s="33" t="s">
        <v>1102</v>
      </c>
      <c r="Q61" s="55">
        <f t="shared" si="10"/>
        <v>0</v>
      </c>
      <c r="R61" s="34">
        <f t="shared" si="11"/>
        <v>15.99466</v>
      </c>
      <c r="S61" s="168"/>
      <c r="T61" s="166"/>
      <c r="U61" s="166">
        <v>16</v>
      </c>
      <c r="V61" s="32"/>
      <c r="W61" s="32"/>
      <c r="X61" s="32"/>
      <c r="Z61" s="35">
        <v>0</v>
      </c>
      <c r="AA61" s="35">
        <v>0</v>
      </c>
      <c r="AB61" s="35">
        <v>0</v>
      </c>
      <c r="AC61" s="35">
        <v>0</v>
      </c>
      <c r="AD61" s="36">
        <v>1</v>
      </c>
      <c r="AE61" s="37">
        <v>16.011099999999999</v>
      </c>
      <c r="AF61" s="38">
        <v>16</v>
      </c>
      <c r="AG61" s="32">
        <v>32</v>
      </c>
      <c r="AH61" s="25"/>
      <c r="AI61" s="25"/>
      <c r="AJ61" s="25"/>
    </row>
    <row r="62" spans="1:36">
      <c r="A62" s="1">
        <v>28</v>
      </c>
      <c r="B62" s="1" t="s">
        <v>1113</v>
      </c>
      <c r="C62" s="149" t="s">
        <v>24</v>
      </c>
      <c r="D62" s="168"/>
      <c r="E62" s="166"/>
      <c r="F62" s="166"/>
      <c r="G62" s="32"/>
      <c r="H62" s="32"/>
      <c r="I62" s="32">
        <v>15</v>
      </c>
      <c r="J62" s="32">
        <f t="shared" si="6"/>
        <v>15</v>
      </c>
      <c r="K62" s="32"/>
      <c r="L62" s="32"/>
      <c r="M62" s="32">
        <f t="shared" si="7"/>
        <v>14.994400000000001</v>
      </c>
      <c r="N62" s="32">
        <f t="shared" si="8"/>
        <v>1</v>
      </c>
      <c r="O62" s="32" t="str">
        <f t="shared" ca="1" si="9"/>
        <v>Y</v>
      </c>
      <c r="P62" s="33" t="s">
        <v>1102</v>
      </c>
      <c r="Q62" s="55">
        <f t="shared" si="10"/>
        <v>0</v>
      </c>
      <c r="R62" s="34">
        <f t="shared" si="11"/>
        <v>14.99455</v>
      </c>
      <c r="S62" s="168"/>
      <c r="T62" s="166"/>
      <c r="U62" s="32">
        <v>15</v>
      </c>
      <c r="V62" s="166"/>
      <c r="W62" s="32"/>
      <c r="X62" s="32"/>
      <c r="Z62" s="35"/>
      <c r="AA62" s="35"/>
      <c r="AB62" s="35"/>
      <c r="AC62" s="35"/>
      <c r="AD62" s="36"/>
      <c r="AE62" s="37"/>
      <c r="AF62" s="38"/>
      <c r="AG62" s="32"/>
      <c r="AH62" s="25"/>
      <c r="AI62" s="25"/>
      <c r="AJ62" s="25"/>
    </row>
    <row r="63" spans="1:36">
      <c r="A63" s="1">
        <v>29</v>
      </c>
      <c r="B63" s="1" t="s">
        <v>1182</v>
      </c>
      <c r="C63" s="149" t="s">
        <v>240</v>
      </c>
      <c r="D63" s="168"/>
      <c r="E63" s="166">
        <v>13</v>
      </c>
      <c r="F63" s="166"/>
      <c r="G63" s="32"/>
      <c r="H63" s="32"/>
      <c r="I63" s="32"/>
      <c r="J63" s="32">
        <f t="shared" si="6"/>
        <v>13</v>
      </c>
      <c r="K63" s="32"/>
      <c r="L63" s="32"/>
      <c r="M63" s="32">
        <f t="shared" si="7"/>
        <v>12.994300000000001</v>
      </c>
      <c r="N63" s="32">
        <f t="shared" si="8"/>
        <v>1</v>
      </c>
      <c r="O63" s="32">
        <f t="shared" ca="1" si="9"/>
        <v>0</v>
      </c>
      <c r="P63" s="33" t="s">
        <v>1102</v>
      </c>
      <c r="Q63" s="55">
        <f t="shared" si="10"/>
        <v>0</v>
      </c>
      <c r="R63" s="34">
        <f t="shared" si="11"/>
        <v>12.995600000000001</v>
      </c>
      <c r="S63" s="168"/>
      <c r="T63" s="166">
        <v>13</v>
      </c>
      <c r="U63" s="166"/>
      <c r="V63" s="32"/>
      <c r="W63" s="32"/>
      <c r="X63" s="32"/>
      <c r="Z63" s="35">
        <v>0</v>
      </c>
      <c r="AA63" s="35">
        <v>0</v>
      </c>
      <c r="AB63" s="35">
        <v>0</v>
      </c>
      <c r="AC63" s="35">
        <v>0</v>
      </c>
      <c r="AD63" s="36">
        <v>1</v>
      </c>
      <c r="AE63" s="37">
        <v>13.007999999999999</v>
      </c>
      <c r="AF63" s="38">
        <v>13</v>
      </c>
      <c r="AG63" s="32">
        <v>26</v>
      </c>
      <c r="AH63" s="25"/>
      <c r="AI63" s="25"/>
      <c r="AJ63" s="25"/>
    </row>
    <row r="64" spans="1:36">
      <c r="A64" s="1">
        <v>30</v>
      </c>
      <c r="B64" s="1" t="s">
        <v>1120</v>
      </c>
      <c r="C64" s="149" t="s">
        <v>24</v>
      </c>
      <c r="D64" s="168"/>
      <c r="E64" s="166">
        <v>5</v>
      </c>
      <c r="F64" s="166"/>
      <c r="G64" s="32"/>
      <c r="H64" s="32"/>
      <c r="I64" s="32">
        <v>8</v>
      </c>
      <c r="J64" s="32">
        <f t="shared" si="6"/>
        <v>13</v>
      </c>
      <c r="K64" s="32"/>
      <c r="L64" s="32"/>
      <c r="M64" s="32">
        <f t="shared" si="7"/>
        <v>12.994199999999999</v>
      </c>
      <c r="N64" s="32">
        <f t="shared" si="8"/>
        <v>2</v>
      </c>
      <c r="O64" s="32">
        <f t="shared" ca="1" si="9"/>
        <v>0</v>
      </c>
      <c r="P64" s="33" t="s">
        <v>1102</v>
      </c>
      <c r="Q64" s="55">
        <f t="shared" si="10"/>
        <v>0</v>
      </c>
      <c r="R64" s="34">
        <f t="shared" si="11"/>
        <v>12.99478</v>
      </c>
      <c r="S64" s="168"/>
      <c r="T64" s="166">
        <v>5</v>
      </c>
      <c r="U64" s="32">
        <v>8</v>
      </c>
      <c r="V64" s="166"/>
      <c r="W64" s="32"/>
      <c r="X64" s="32"/>
      <c r="Z64" s="35">
        <v>0</v>
      </c>
      <c r="AA64" s="35">
        <v>0</v>
      </c>
      <c r="AB64" s="35">
        <v>0</v>
      </c>
      <c r="AC64" s="35">
        <v>0</v>
      </c>
      <c r="AD64" s="36">
        <v>1</v>
      </c>
      <c r="AE64" s="37">
        <v>4.9993999999999996</v>
      </c>
      <c r="AF64" s="38">
        <v>5</v>
      </c>
      <c r="AG64" s="32">
        <v>10</v>
      </c>
      <c r="AH64" s="25"/>
      <c r="AI64" s="25"/>
      <c r="AJ64" s="25"/>
    </row>
    <row r="65" spans="1:36">
      <c r="A65" s="1">
        <v>31</v>
      </c>
      <c r="B65" s="1" t="s">
        <v>1183</v>
      </c>
      <c r="C65" s="149" t="s">
        <v>1165</v>
      </c>
      <c r="D65" s="168"/>
      <c r="E65" s="166"/>
      <c r="F65" s="166">
        <v>13</v>
      </c>
      <c r="G65" s="32"/>
      <c r="H65" s="32"/>
      <c r="I65" s="32"/>
      <c r="J65" s="32">
        <f t="shared" si="6"/>
        <v>13</v>
      </c>
      <c r="K65" s="32"/>
      <c r="L65" s="32"/>
      <c r="M65" s="32">
        <f t="shared" si="7"/>
        <v>12.9941</v>
      </c>
      <c r="N65" s="32">
        <f t="shared" si="8"/>
        <v>1</v>
      </c>
      <c r="O65" s="32">
        <f t="shared" ca="1" si="9"/>
        <v>0</v>
      </c>
      <c r="P65" s="33" t="s">
        <v>1102</v>
      </c>
      <c r="Q65" s="55">
        <f t="shared" si="10"/>
        <v>0</v>
      </c>
      <c r="R65" s="34">
        <f t="shared" si="11"/>
        <v>12.99423</v>
      </c>
      <c r="S65" s="168"/>
      <c r="T65" s="166"/>
      <c r="U65" s="166">
        <v>13</v>
      </c>
      <c r="V65" s="32"/>
      <c r="W65" s="32"/>
      <c r="X65" s="32"/>
      <c r="Z65" s="35">
        <v>0</v>
      </c>
      <c r="AA65" s="35">
        <v>0</v>
      </c>
      <c r="AB65" s="35">
        <v>0</v>
      </c>
      <c r="AC65" s="35">
        <v>0</v>
      </c>
      <c r="AD65" s="36">
        <v>1</v>
      </c>
      <c r="AE65" s="37">
        <v>13.007899999999999</v>
      </c>
      <c r="AF65" s="38">
        <v>13</v>
      </c>
      <c r="AG65" s="32">
        <v>26</v>
      </c>
      <c r="AH65" s="25"/>
      <c r="AI65" s="25"/>
      <c r="AJ65" s="25"/>
    </row>
    <row r="66" spans="1:36">
      <c r="A66" s="1">
        <v>32</v>
      </c>
      <c r="B66" s="1" t="s">
        <v>1184</v>
      </c>
      <c r="C66" s="149" t="s">
        <v>1165</v>
      </c>
      <c r="D66" s="168">
        <v>11</v>
      </c>
      <c r="E66" s="166"/>
      <c r="F66" s="166"/>
      <c r="G66" s="32"/>
      <c r="H66" s="32"/>
      <c r="I66" s="32"/>
      <c r="J66" s="32">
        <f t="shared" si="6"/>
        <v>11</v>
      </c>
      <c r="K66" s="32"/>
      <c r="L66" s="32"/>
      <c r="M66" s="32">
        <f t="shared" si="7"/>
        <v>10.994</v>
      </c>
      <c r="N66" s="32">
        <f t="shared" si="8"/>
        <v>1</v>
      </c>
      <c r="O66" s="32">
        <f t="shared" ca="1" si="9"/>
        <v>0</v>
      </c>
      <c r="P66" s="33" t="s">
        <v>1102</v>
      </c>
      <c r="Q66" s="55">
        <f t="shared" si="10"/>
        <v>0</v>
      </c>
      <c r="R66" s="34">
        <f t="shared" si="11"/>
        <v>11.004999999999999</v>
      </c>
      <c r="S66" s="168">
        <v>11</v>
      </c>
      <c r="T66" s="166"/>
      <c r="U66" s="166"/>
      <c r="V66" s="32"/>
      <c r="W66" s="32"/>
      <c r="X66" s="32"/>
      <c r="Z66" s="35">
        <v>0</v>
      </c>
      <c r="AA66" s="35">
        <v>0</v>
      </c>
      <c r="AB66" s="35">
        <v>0</v>
      </c>
      <c r="AC66" s="35">
        <v>0</v>
      </c>
      <c r="AD66" s="36">
        <v>1</v>
      </c>
      <c r="AE66" s="37">
        <v>11.005699999999999</v>
      </c>
      <c r="AF66" s="38">
        <v>11</v>
      </c>
      <c r="AG66" s="32">
        <v>22</v>
      </c>
      <c r="AH66" s="25"/>
      <c r="AI66" s="25"/>
      <c r="AJ66" s="25"/>
    </row>
    <row r="67" spans="1:36">
      <c r="A67" s="1">
        <v>33</v>
      </c>
      <c r="B67" s="1" t="s">
        <v>1185</v>
      </c>
      <c r="C67" s="149" t="s">
        <v>122</v>
      </c>
      <c r="D67" s="168">
        <v>10</v>
      </c>
      <c r="E67" s="166"/>
      <c r="F67" s="166"/>
      <c r="G67" s="32"/>
      <c r="H67" s="32"/>
      <c r="I67" s="32"/>
      <c r="J67" s="32">
        <f t="shared" si="6"/>
        <v>10</v>
      </c>
      <c r="K67" s="32"/>
      <c r="L67" s="32"/>
      <c r="M67" s="32">
        <f t="shared" si="7"/>
        <v>9.9939</v>
      </c>
      <c r="N67" s="32">
        <f t="shared" si="8"/>
        <v>1</v>
      </c>
      <c r="O67" s="32">
        <f t="shared" ca="1" si="9"/>
        <v>0</v>
      </c>
      <c r="P67" s="33" t="s">
        <v>1102</v>
      </c>
      <c r="Q67" s="55">
        <f t="shared" si="10"/>
        <v>0</v>
      </c>
      <c r="R67" s="34">
        <f t="shared" si="11"/>
        <v>10.0039</v>
      </c>
      <c r="S67" s="168">
        <v>10</v>
      </c>
      <c r="T67" s="166"/>
      <c r="U67" s="166"/>
      <c r="V67" s="32"/>
      <c r="W67" s="32"/>
      <c r="X67" s="32"/>
      <c r="Z67" s="35">
        <v>0</v>
      </c>
      <c r="AA67" s="35">
        <v>0</v>
      </c>
      <c r="AB67" s="35">
        <v>0</v>
      </c>
      <c r="AC67" s="35">
        <v>0</v>
      </c>
      <c r="AD67" s="36">
        <v>1</v>
      </c>
      <c r="AE67" s="37">
        <v>10.0045</v>
      </c>
      <c r="AF67" s="38">
        <v>10</v>
      </c>
      <c r="AG67" s="32">
        <v>20</v>
      </c>
      <c r="AH67" s="25"/>
      <c r="AI67" s="25"/>
      <c r="AJ67" s="25"/>
    </row>
    <row r="68" spans="1:36">
      <c r="A68" s="1">
        <v>34</v>
      </c>
      <c r="B68" s="1" t="s">
        <v>1121</v>
      </c>
      <c r="C68" s="149" t="s">
        <v>240</v>
      </c>
      <c r="D68" s="168"/>
      <c r="E68" s="166"/>
      <c r="F68" s="166"/>
      <c r="G68" s="32"/>
      <c r="H68" s="32"/>
      <c r="I68" s="32">
        <v>7</v>
      </c>
      <c r="J68" s="32">
        <f t="shared" si="6"/>
        <v>7</v>
      </c>
      <c r="K68" s="32"/>
      <c r="L68" s="32"/>
      <c r="M68" s="32">
        <f t="shared" si="7"/>
        <v>6.9938000000000002</v>
      </c>
      <c r="N68" s="32">
        <f t="shared" si="8"/>
        <v>1</v>
      </c>
      <c r="O68" s="32" t="str">
        <f t="shared" ca="1" si="9"/>
        <v>Y</v>
      </c>
      <c r="P68" s="33" t="s">
        <v>1102</v>
      </c>
      <c r="Q68" s="55">
        <f t="shared" si="10"/>
        <v>0</v>
      </c>
      <c r="R68" s="34">
        <f t="shared" si="11"/>
        <v>6.9938700000000003</v>
      </c>
      <c r="S68" s="168"/>
      <c r="T68" s="166"/>
      <c r="U68" s="32">
        <v>7</v>
      </c>
      <c r="V68" s="166"/>
      <c r="W68" s="32"/>
      <c r="X68" s="32"/>
      <c r="Z68" s="35"/>
      <c r="AA68" s="35"/>
      <c r="AB68" s="35"/>
      <c r="AC68" s="35"/>
      <c r="AD68" s="162"/>
      <c r="AE68" s="163"/>
      <c r="AF68" s="38"/>
      <c r="AG68" s="32"/>
      <c r="AH68" s="25"/>
      <c r="AI68" s="25"/>
      <c r="AJ68" s="25"/>
    </row>
    <row r="69" spans="1:36">
      <c r="A69" s="1">
        <v>35</v>
      </c>
      <c r="B69" s="1" t="s">
        <v>1186</v>
      </c>
      <c r="C69" s="149" t="s">
        <v>36</v>
      </c>
      <c r="D69" s="168"/>
      <c r="E69" s="166">
        <v>4</v>
      </c>
      <c r="F69" s="166"/>
      <c r="G69" s="32"/>
      <c r="H69" s="32"/>
      <c r="I69" s="32"/>
      <c r="J69" s="32">
        <f t="shared" si="6"/>
        <v>4</v>
      </c>
      <c r="K69" s="32"/>
      <c r="L69" s="32"/>
      <c r="M69" s="32">
        <f t="shared" si="7"/>
        <v>3.9937</v>
      </c>
      <c r="N69" s="32">
        <f t="shared" si="8"/>
        <v>1</v>
      </c>
      <c r="O69" s="32">
        <f t="shared" ca="1" si="9"/>
        <v>0</v>
      </c>
      <c r="P69" s="33" t="s">
        <v>1102</v>
      </c>
      <c r="Q69" s="55">
        <f t="shared" si="10"/>
        <v>0</v>
      </c>
      <c r="R69" s="34">
        <f t="shared" si="11"/>
        <v>3.9941</v>
      </c>
      <c r="S69" s="168"/>
      <c r="T69" s="166">
        <v>4</v>
      </c>
      <c r="U69" s="166"/>
      <c r="V69" s="32"/>
      <c r="W69" s="32"/>
      <c r="X69" s="32"/>
      <c r="Z69" s="35">
        <v>0</v>
      </c>
      <c r="AA69" s="35">
        <v>0</v>
      </c>
      <c r="AB69" s="35">
        <v>0</v>
      </c>
      <c r="AC69" s="35">
        <v>0</v>
      </c>
      <c r="AD69" s="162">
        <v>1</v>
      </c>
      <c r="AE69" s="163">
        <v>3.9983</v>
      </c>
      <c r="AF69" s="38">
        <v>4</v>
      </c>
      <c r="AG69" s="32">
        <v>8</v>
      </c>
      <c r="AH69" s="25"/>
      <c r="AI69" s="25"/>
      <c r="AJ69" s="25"/>
    </row>
    <row r="70" spans="1:36" ht="3" customHeight="1">
      <c r="A70" s="149"/>
      <c r="B70" s="149"/>
      <c r="C70" s="149"/>
      <c r="D70" s="168"/>
      <c r="E70" s="168"/>
      <c r="F70" s="166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4"/>
      <c r="S70" s="32"/>
      <c r="T70" s="32"/>
      <c r="U70" s="32"/>
      <c r="V70" s="32"/>
      <c r="W70" s="32"/>
      <c r="X70" s="32"/>
      <c r="AD70" s="1"/>
      <c r="AE70" s="38"/>
      <c r="AF70" s="25"/>
      <c r="AG70" s="25"/>
      <c r="AH70" s="25"/>
      <c r="AI70" s="25"/>
      <c r="AJ70" s="25"/>
    </row>
    <row r="71" spans="1:36" ht="15">
      <c r="C71" s="164"/>
      <c r="D71" s="165"/>
      <c r="E71" s="166"/>
      <c r="F71" s="166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4"/>
      <c r="S71" s="32"/>
      <c r="T71" s="32"/>
      <c r="U71" s="32"/>
      <c r="V71" s="32"/>
      <c r="W71" s="32"/>
      <c r="X71" s="32"/>
      <c r="AD71" s="1"/>
      <c r="AE71" s="38"/>
      <c r="AF71" s="25"/>
      <c r="AG71" s="25"/>
      <c r="AH71" s="25"/>
      <c r="AI71" s="25"/>
      <c r="AJ71" s="25"/>
    </row>
    <row r="72" spans="1:36" ht="15">
      <c r="A72" s="26" t="s">
        <v>1123</v>
      </c>
      <c r="C72" s="164"/>
      <c r="D72" s="165"/>
      <c r="E72" s="166"/>
      <c r="F72" s="166"/>
      <c r="G72" s="32"/>
      <c r="H72" s="32"/>
      <c r="I72" s="32"/>
      <c r="J72" s="32"/>
      <c r="K72" s="32"/>
      <c r="L72" s="32"/>
      <c r="M72" s="32"/>
      <c r="N72" s="32"/>
      <c r="O72" s="32"/>
      <c r="P72" s="85" t="str">
        <f>A72</f>
        <v>U13B</v>
      </c>
      <c r="Q72" s="32"/>
      <c r="R72" s="34"/>
      <c r="S72" s="32"/>
      <c r="T72" s="32"/>
      <c r="U72" s="32"/>
      <c r="V72" s="32"/>
      <c r="W72" s="32"/>
      <c r="X72" s="32"/>
      <c r="AD72" s="1"/>
      <c r="AE72" s="38"/>
      <c r="AF72" s="25"/>
      <c r="AG72" s="25"/>
      <c r="AH72" s="25">
        <v>79</v>
      </c>
      <c r="AI72" s="25">
        <v>73</v>
      </c>
      <c r="AJ72" s="25">
        <v>69</v>
      </c>
    </row>
    <row r="73" spans="1:36">
      <c r="A73" s="1">
        <v>1</v>
      </c>
      <c r="B73" s="1" t="s">
        <v>1187</v>
      </c>
      <c r="C73" s="149" t="s">
        <v>47</v>
      </c>
      <c r="D73" s="168">
        <v>19</v>
      </c>
      <c r="E73" s="166">
        <v>20</v>
      </c>
      <c r="F73" s="166">
        <v>19</v>
      </c>
      <c r="G73" s="32">
        <v>20</v>
      </c>
      <c r="H73" s="32">
        <v>20</v>
      </c>
      <c r="I73" s="32"/>
      <c r="J73" s="32">
        <f t="shared" ref="J73:J82" si="12">IFERROR(LARGE(D73:I73,1),0)+IF($C$5&gt;=2,IFERROR(LARGE(D73:I73,2),0),0)+IF($C$5&gt;=3,IFERROR(LARGE(D73:I73,3),0),0)+IF($C$5&gt;=4,IFERROR(LARGE(D73:I73,4),0),0)+IF($C$5&gt;=5,IFERROR(LARGE(D73:I73,5),0),0)+IF($C$5&gt;=6,IFERROR(LARGE(D73:I73,6),0),0)</f>
        <v>79</v>
      </c>
      <c r="K73" s="32"/>
      <c r="L73" s="32" t="s">
        <v>1188</v>
      </c>
      <c r="M73" s="32">
        <f t="shared" ref="M73:M82" si="13">J73-(ROW(J73)-ROW(J$6))/10000</f>
        <v>78.993300000000005</v>
      </c>
      <c r="N73" s="32">
        <f t="shared" ref="N73:N82" si="14">COUNT(D73:I73)</f>
        <v>5</v>
      </c>
      <c r="O73" s="32">
        <f t="shared" ref="O73:O82" ca="1" si="15">IF(AND(N73=1,OFFSET(C73,0,O$3)&gt;0),"Y",0)</f>
        <v>0</v>
      </c>
      <c r="P73" s="33" t="s">
        <v>1123</v>
      </c>
      <c r="Q73" s="55">
        <f t="shared" ref="Q73:Q82" si="16">1-(P73=P72)</f>
        <v>0</v>
      </c>
      <c r="R73" s="34">
        <f t="shared" ref="R73:R82" si="17">M73+S73/1000+T73/10000+U73/100000+V73/1000000+W73/10000000+X73/100000000</f>
        <v>79.01452190000002</v>
      </c>
      <c r="S73" s="168">
        <v>19</v>
      </c>
      <c r="T73" s="166">
        <v>20</v>
      </c>
      <c r="U73" s="32">
        <v>20</v>
      </c>
      <c r="V73" s="32">
        <v>20</v>
      </c>
      <c r="W73" s="166">
        <v>19</v>
      </c>
      <c r="X73" s="32"/>
      <c r="Z73" s="35">
        <v>0</v>
      </c>
      <c r="AA73" s="35">
        <v>0</v>
      </c>
      <c r="AB73" s="35">
        <v>0</v>
      </c>
      <c r="AC73" s="35">
        <v>0</v>
      </c>
      <c r="AD73" s="36">
        <v>5</v>
      </c>
      <c r="AE73" s="37">
        <v>79.016012000000003</v>
      </c>
      <c r="AF73" s="38">
        <v>20</v>
      </c>
      <c r="AG73" s="32">
        <v>80</v>
      </c>
      <c r="AH73" s="25" t="s">
        <v>1188</v>
      </c>
      <c r="AI73" s="25"/>
      <c r="AJ73" s="25"/>
    </row>
    <row r="74" spans="1:36">
      <c r="A74" s="1">
        <v>2</v>
      </c>
      <c r="B74" s="1" t="s">
        <v>1124</v>
      </c>
      <c r="C74" s="149" t="s">
        <v>77</v>
      </c>
      <c r="D74" s="168">
        <v>18</v>
      </c>
      <c r="E74" s="166">
        <v>19</v>
      </c>
      <c r="F74" s="166">
        <v>18</v>
      </c>
      <c r="G74" s="32">
        <v>17</v>
      </c>
      <c r="H74" s="32">
        <v>18</v>
      </c>
      <c r="I74" s="32">
        <v>20</v>
      </c>
      <c r="J74" s="32">
        <f t="shared" si="12"/>
        <v>75</v>
      </c>
      <c r="K74" s="32"/>
      <c r="L74" s="32" t="s">
        <v>1189</v>
      </c>
      <c r="M74" s="32">
        <f t="shared" si="13"/>
        <v>74.993200000000002</v>
      </c>
      <c r="N74" s="32">
        <f t="shared" si="14"/>
        <v>6</v>
      </c>
      <c r="O74" s="32">
        <f t="shared" ca="1" si="15"/>
        <v>0</v>
      </c>
      <c r="P74" s="33" t="s">
        <v>1123</v>
      </c>
      <c r="Q74" s="55">
        <f t="shared" si="16"/>
        <v>0</v>
      </c>
      <c r="R74" s="34">
        <f t="shared" si="17"/>
        <v>75.013319970000026</v>
      </c>
      <c r="S74" s="168">
        <v>18</v>
      </c>
      <c r="T74" s="166">
        <v>19</v>
      </c>
      <c r="U74" s="32">
        <v>20</v>
      </c>
      <c r="V74" s="166">
        <v>18</v>
      </c>
      <c r="W74" s="32">
        <v>18</v>
      </c>
      <c r="X74" s="32">
        <v>17</v>
      </c>
      <c r="Z74" s="35">
        <v>0</v>
      </c>
      <c r="AA74" s="35">
        <v>0</v>
      </c>
      <c r="AB74" s="35">
        <v>0</v>
      </c>
      <c r="AC74" s="35">
        <v>0</v>
      </c>
      <c r="AD74" s="36">
        <v>5</v>
      </c>
      <c r="AE74" s="37">
        <v>73.014798800000008</v>
      </c>
      <c r="AF74" s="38">
        <v>19</v>
      </c>
      <c r="AG74" s="32">
        <v>74</v>
      </c>
      <c r="AH74" s="25"/>
      <c r="AI74" s="25" t="s">
        <v>1189</v>
      </c>
      <c r="AJ74" s="25"/>
    </row>
    <row r="75" spans="1:36">
      <c r="A75" s="1">
        <v>3</v>
      </c>
      <c r="B75" s="1" t="s">
        <v>1125</v>
      </c>
      <c r="C75" s="149" t="s">
        <v>90</v>
      </c>
      <c r="D75" s="168">
        <v>17</v>
      </c>
      <c r="E75" s="166">
        <v>18</v>
      </c>
      <c r="F75" s="166">
        <v>17</v>
      </c>
      <c r="G75" s="32">
        <v>16</v>
      </c>
      <c r="H75" s="32">
        <v>17</v>
      </c>
      <c r="I75" s="32">
        <v>19</v>
      </c>
      <c r="J75" s="32">
        <f t="shared" si="12"/>
        <v>71</v>
      </c>
      <c r="K75" s="32"/>
      <c r="L75" s="32" t="s">
        <v>1190</v>
      </c>
      <c r="M75" s="32">
        <f t="shared" si="13"/>
        <v>70.993099999999998</v>
      </c>
      <c r="N75" s="32">
        <f t="shared" si="14"/>
        <v>6</v>
      </c>
      <c r="O75" s="32">
        <f t="shared" ca="1" si="15"/>
        <v>0</v>
      </c>
      <c r="P75" s="33" t="s">
        <v>1123</v>
      </c>
      <c r="Q75" s="55">
        <f t="shared" si="16"/>
        <v>0</v>
      </c>
      <c r="R75" s="34">
        <f t="shared" si="17"/>
        <v>71.012108859999998</v>
      </c>
      <c r="S75" s="168">
        <v>17</v>
      </c>
      <c r="T75" s="166">
        <v>18</v>
      </c>
      <c r="U75" s="32">
        <v>19</v>
      </c>
      <c r="V75" s="166">
        <v>17</v>
      </c>
      <c r="W75" s="32">
        <v>17</v>
      </c>
      <c r="X75" s="32">
        <v>16</v>
      </c>
      <c r="Z75" s="35">
        <v>0</v>
      </c>
      <c r="AA75" s="35">
        <v>0</v>
      </c>
      <c r="AB75" s="35">
        <v>0</v>
      </c>
      <c r="AC75" s="35">
        <v>0</v>
      </c>
      <c r="AD75" s="36">
        <v>5</v>
      </c>
      <c r="AE75" s="37">
        <v>69.013587700000002</v>
      </c>
      <c r="AF75" s="38">
        <v>18</v>
      </c>
      <c r="AG75" s="32">
        <v>70</v>
      </c>
      <c r="AH75" s="25"/>
      <c r="AI75" s="25"/>
      <c r="AJ75" s="25" t="s">
        <v>1190</v>
      </c>
    </row>
    <row r="76" spans="1:36">
      <c r="A76" s="1">
        <v>4</v>
      </c>
      <c r="B76" s="1" t="s">
        <v>1191</v>
      </c>
      <c r="C76" s="149" t="s">
        <v>47</v>
      </c>
      <c r="D76" s="168">
        <v>20</v>
      </c>
      <c r="E76" s="166"/>
      <c r="F76" s="166">
        <v>20</v>
      </c>
      <c r="G76" s="32"/>
      <c r="H76" s="32"/>
      <c r="I76" s="32"/>
      <c r="J76" s="32">
        <f t="shared" si="12"/>
        <v>40</v>
      </c>
      <c r="K76" s="32"/>
      <c r="L76" s="32"/>
      <c r="M76" s="32">
        <f t="shared" si="13"/>
        <v>39.993000000000002</v>
      </c>
      <c r="N76" s="32">
        <f t="shared" si="14"/>
        <v>2</v>
      </c>
      <c r="O76" s="32">
        <f t="shared" ca="1" si="15"/>
        <v>0</v>
      </c>
      <c r="P76" s="33" t="s">
        <v>1123</v>
      </c>
      <c r="Q76" s="55">
        <f t="shared" si="16"/>
        <v>0</v>
      </c>
      <c r="R76" s="34">
        <f t="shared" si="17"/>
        <v>40.013200000000005</v>
      </c>
      <c r="S76" s="168">
        <v>20</v>
      </c>
      <c r="T76" s="166"/>
      <c r="U76" s="166">
        <v>20</v>
      </c>
      <c r="V76" s="32"/>
      <c r="W76" s="32"/>
      <c r="X76" s="32"/>
      <c r="Z76" s="35">
        <v>0</v>
      </c>
      <c r="AA76" s="35">
        <v>0</v>
      </c>
      <c r="AB76" s="35">
        <v>0</v>
      </c>
      <c r="AC76" s="35">
        <v>0</v>
      </c>
      <c r="AD76" s="36">
        <v>2</v>
      </c>
      <c r="AE76" s="37">
        <v>40.015600000000006</v>
      </c>
      <c r="AF76" s="38">
        <v>20</v>
      </c>
      <c r="AG76" s="32">
        <v>60</v>
      </c>
      <c r="AH76" s="25"/>
      <c r="AI76" s="25"/>
      <c r="AJ76" s="25"/>
    </row>
    <row r="77" spans="1:36">
      <c r="A77" s="1">
        <v>5</v>
      </c>
      <c r="B77" s="1" t="s">
        <v>1192</v>
      </c>
      <c r="C77" s="149" t="s">
        <v>47</v>
      </c>
      <c r="D77" s="168"/>
      <c r="E77" s="166"/>
      <c r="F77" s="166"/>
      <c r="G77" s="32">
        <v>19</v>
      </c>
      <c r="H77" s="32">
        <v>19</v>
      </c>
      <c r="I77" s="32"/>
      <c r="J77" s="32">
        <f t="shared" si="12"/>
        <v>38</v>
      </c>
      <c r="K77" s="32"/>
      <c r="L77" s="32"/>
      <c r="M77" s="32">
        <f t="shared" si="13"/>
        <v>37.992899999999999</v>
      </c>
      <c r="N77" s="32">
        <f t="shared" si="14"/>
        <v>2</v>
      </c>
      <c r="O77" s="32">
        <f t="shared" ca="1" si="15"/>
        <v>0</v>
      </c>
      <c r="P77" s="33" t="s">
        <v>1123</v>
      </c>
      <c r="Q77" s="55">
        <f t="shared" si="16"/>
        <v>0</v>
      </c>
      <c r="R77" s="34">
        <f t="shared" si="17"/>
        <v>37.993109000000004</v>
      </c>
      <c r="S77" s="168"/>
      <c r="T77" s="166"/>
      <c r="U77" s="32">
        <v>19</v>
      </c>
      <c r="V77" s="32">
        <v>19</v>
      </c>
      <c r="W77" s="166"/>
      <c r="X77" s="32"/>
      <c r="Z77" s="35">
        <v>0</v>
      </c>
      <c r="AA77" s="35">
        <v>0</v>
      </c>
      <c r="AB77" s="35">
        <v>0</v>
      </c>
      <c r="AC77" s="35">
        <v>0</v>
      </c>
      <c r="AD77" s="36">
        <v>2</v>
      </c>
      <c r="AE77" s="37">
        <v>37.9935209</v>
      </c>
      <c r="AF77" s="38">
        <v>19</v>
      </c>
      <c r="AG77" s="32">
        <v>57</v>
      </c>
      <c r="AH77" s="25"/>
      <c r="AI77" s="25"/>
      <c r="AJ77" s="25"/>
    </row>
    <row r="78" spans="1:36">
      <c r="A78" s="1">
        <v>6</v>
      </c>
      <c r="B78" s="1" t="s">
        <v>1126</v>
      </c>
      <c r="C78" s="149" t="s">
        <v>90</v>
      </c>
      <c r="D78" s="168"/>
      <c r="E78" s="166">
        <v>16</v>
      </c>
      <c r="F78" s="166"/>
      <c r="G78" s="32"/>
      <c r="H78" s="32"/>
      <c r="I78" s="32">
        <v>18</v>
      </c>
      <c r="J78" s="32">
        <f t="shared" si="12"/>
        <v>34</v>
      </c>
      <c r="K78" s="32"/>
      <c r="L78" s="32"/>
      <c r="M78" s="32">
        <f t="shared" si="13"/>
        <v>33.992800000000003</v>
      </c>
      <c r="N78" s="32">
        <f t="shared" si="14"/>
        <v>2</v>
      </c>
      <c r="O78" s="32">
        <f t="shared" ca="1" si="15"/>
        <v>0</v>
      </c>
      <c r="P78" s="33" t="s">
        <v>1123</v>
      </c>
      <c r="Q78" s="55">
        <f t="shared" si="16"/>
        <v>0</v>
      </c>
      <c r="R78" s="34">
        <f t="shared" si="17"/>
        <v>33.994580000000006</v>
      </c>
      <c r="S78" s="168"/>
      <c r="T78" s="166">
        <v>16</v>
      </c>
      <c r="U78" s="32">
        <v>18</v>
      </c>
      <c r="V78" s="166"/>
      <c r="W78" s="32"/>
      <c r="X78" s="32"/>
      <c r="Z78" s="35">
        <v>0</v>
      </c>
      <c r="AA78" s="35">
        <v>0</v>
      </c>
      <c r="AB78" s="35">
        <v>0</v>
      </c>
      <c r="AC78" s="35">
        <v>0</v>
      </c>
      <c r="AD78" s="36">
        <v>1</v>
      </c>
      <c r="AE78" s="37">
        <v>16.0091</v>
      </c>
      <c r="AF78" s="38">
        <v>16</v>
      </c>
      <c r="AG78" s="32">
        <v>32</v>
      </c>
      <c r="AH78" s="25"/>
      <c r="AI78" s="25"/>
      <c r="AJ78" s="25"/>
    </row>
    <row r="79" spans="1:36">
      <c r="A79" s="1">
        <v>7</v>
      </c>
      <c r="B79" s="1" t="s">
        <v>1193</v>
      </c>
      <c r="C79" s="149" t="s">
        <v>33</v>
      </c>
      <c r="D79" s="168">
        <v>16</v>
      </c>
      <c r="E79" s="166"/>
      <c r="F79" s="166"/>
      <c r="G79" s="32">
        <v>15</v>
      </c>
      <c r="H79" s="32"/>
      <c r="I79" s="32"/>
      <c r="J79" s="32">
        <f t="shared" si="12"/>
        <v>31</v>
      </c>
      <c r="K79" s="32"/>
      <c r="L79" s="32"/>
      <c r="M79" s="32">
        <f t="shared" si="13"/>
        <v>30.992699999999999</v>
      </c>
      <c r="N79" s="32">
        <f t="shared" si="14"/>
        <v>2</v>
      </c>
      <c r="O79" s="32">
        <f t="shared" ca="1" si="15"/>
        <v>0</v>
      </c>
      <c r="P79" s="33" t="s">
        <v>1123</v>
      </c>
      <c r="Q79" s="55">
        <f t="shared" si="16"/>
        <v>0</v>
      </c>
      <c r="R79" s="34">
        <f t="shared" si="17"/>
        <v>31.008849999999999</v>
      </c>
      <c r="S79" s="168">
        <v>16</v>
      </c>
      <c r="T79" s="166"/>
      <c r="U79" s="32">
        <v>15</v>
      </c>
      <c r="V79" s="166"/>
      <c r="W79" s="32"/>
      <c r="X79" s="32"/>
      <c r="Z79" s="35">
        <v>0</v>
      </c>
      <c r="AA79" s="35">
        <v>0</v>
      </c>
      <c r="AB79" s="35">
        <v>0</v>
      </c>
      <c r="AC79" s="35">
        <v>0</v>
      </c>
      <c r="AD79" s="36">
        <v>2</v>
      </c>
      <c r="AE79" s="37">
        <v>31.009415000000001</v>
      </c>
      <c r="AF79" s="38">
        <v>16</v>
      </c>
      <c r="AG79" s="32">
        <v>47</v>
      </c>
      <c r="AH79" s="25"/>
      <c r="AI79" s="25"/>
      <c r="AJ79" s="25"/>
    </row>
    <row r="80" spans="1:36">
      <c r="A80" s="1">
        <v>8</v>
      </c>
      <c r="B80" s="1" t="s">
        <v>1194</v>
      </c>
      <c r="C80" s="149" t="s">
        <v>47</v>
      </c>
      <c r="D80" s="168"/>
      <c r="E80" s="166"/>
      <c r="F80" s="166"/>
      <c r="G80" s="32">
        <v>18</v>
      </c>
      <c r="H80" s="32"/>
      <c r="I80" s="32"/>
      <c r="J80" s="32">
        <f t="shared" si="12"/>
        <v>18</v>
      </c>
      <c r="K80" s="32"/>
      <c r="L80" s="32"/>
      <c r="M80" s="32">
        <f t="shared" si="13"/>
        <v>17.992599999999999</v>
      </c>
      <c r="N80" s="32">
        <f t="shared" si="14"/>
        <v>1</v>
      </c>
      <c r="O80" s="32">
        <f t="shared" ca="1" si="15"/>
        <v>0</v>
      </c>
      <c r="P80" s="33" t="s">
        <v>1123</v>
      </c>
      <c r="Q80" s="55">
        <f t="shared" si="16"/>
        <v>0</v>
      </c>
      <c r="R80" s="34">
        <f t="shared" si="17"/>
        <v>17.99278</v>
      </c>
      <c r="S80" s="168"/>
      <c r="T80" s="166"/>
      <c r="U80" s="32">
        <v>18</v>
      </c>
      <c r="V80" s="166"/>
      <c r="W80" s="32"/>
      <c r="X80" s="32"/>
      <c r="Z80" s="35">
        <v>0</v>
      </c>
      <c r="AA80" s="35">
        <v>0</v>
      </c>
      <c r="AB80" s="35">
        <v>0</v>
      </c>
      <c r="AC80" s="35">
        <v>0</v>
      </c>
      <c r="AD80" s="36">
        <v>1</v>
      </c>
      <c r="AE80" s="37">
        <v>17.993318000000002</v>
      </c>
      <c r="AF80" s="38">
        <v>18</v>
      </c>
      <c r="AG80" s="32">
        <v>36</v>
      </c>
      <c r="AH80" s="25"/>
      <c r="AI80" s="25"/>
      <c r="AJ80" s="25"/>
    </row>
    <row r="81" spans="1:36">
      <c r="A81" s="1">
        <v>9</v>
      </c>
      <c r="B81" s="1" t="s">
        <v>1195</v>
      </c>
      <c r="C81" s="149" t="s">
        <v>90</v>
      </c>
      <c r="D81" s="168"/>
      <c r="E81" s="166">
        <v>17</v>
      </c>
      <c r="F81" s="166"/>
      <c r="G81" s="32"/>
      <c r="H81" s="32"/>
      <c r="I81" s="32"/>
      <c r="J81" s="32">
        <f t="shared" si="12"/>
        <v>17</v>
      </c>
      <c r="K81" s="32"/>
      <c r="L81" s="32"/>
      <c r="M81" s="32">
        <f t="shared" si="13"/>
        <v>16.9925</v>
      </c>
      <c r="N81" s="32">
        <f t="shared" si="14"/>
        <v>1</v>
      </c>
      <c r="O81" s="32">
        <f t="shared" ca="1" si="15"/>
        <v>0</v>
      </c>
      <c r="P81" s="33" t="s">
        <v>1123</v>
      </c>
      <c r="Q81" s="55">
        <f t="shared" si="16"/>
        <v>0</v>
      </c>
      <c r="R81" s="34">
        <f t="shared" si="17"/>
        <v>16.994199999999999</v>
      </c>
      <c r="S81" s="168"/>
      <c r="T81" s="166">
        <v>17</v>
      </c>
      <c r="U81" s="166"/>
      <c r="V81" s="32"/>
      <c r="W81" s="32"/>
      <c r="X81" s="32"/>
      <c r="Z81" s="35">
        <v>0</v>
      </c>
      <c r="AA81" s="35">
        <v>0</v>
      </c>
      <c r="AB81" s="35">
        <v>0</v>
      </c>
      <c r="AC81" s="35">
        <v>0</v>
      </c>
      <c r="AD81" s="36">
        <v>1</v>
      </c>
      <c r="AE81" s="37">
        <v>17.010200000000001</v>
      </c>
      <c r="AF81" s="38">
        <v>17</v>
      </c>
      <c r="AG81" s="32">
        <v>34</v>
      </c>
      <c r="AH81" s="25"/>
      <c r="AI81" s="25"/>
      <c r="AJ81" s="25"/>
    </row>
    <row r="82" spans="1:36">
      <c r="A82" s="1">
        <v>10</v>
      </c>
      <c r="B82" s="1" t="s">
        <v>1196</v>
      </c>
      <c r="C82" s="149" t="s">
        <v>36</v>
      </c>
      <c r="D82" s="168"/>
      <c r="E82" s="166">
        <v>15</v>
      </c>
      <c r="F82" s="166"/>
      <c r="G82" s="32"/>
      <c r="H82" s="32"/>
      <c r="I82" s="32"/>
      <c r="J82" s="32">
        <f t="shared" si="12"/>
        <v>15</v>
      </c>
      <c r="K82" s="32"/>
      <c r="L82" s="32"/>
      <c r="M82" s="32">
        <f t="shared" si="13"/>
        <v>14.9924</v>
      </c>
      <c r="N82" s="32">
        <f t="shared" si="14"/>
        <v>1</v>
      </c>
      <c r="O82" s="32">
        <f t="shared" ca="1" si="15"/>
        <v>0</v>
      </c>
      <c r="P82" s="33" t="s">
        <v>1123</v>
      </c>
      <c r="Q82" s="55">
        <f t="shared" si="16"/>
        <v>0</v>
      </c>
      <c r="R82" s="34">
        <f t="shared" si="17"/>
        <v>14.9939</v>
      </c>
      <c r="S82" s="168"/>
      <c r="T82" s="166">
        <v>15</v>
      </c>
      <c r="U82" s="166"/>
      <c r="V82" s="32"/>
      <c r="W82" s="32"/>
      <c r="X82" s="32"/>
      <c r="Z82" s="35">
        <v>0</v>
      </c>
      <c r="AA82" s="35">
        <v>0</v>
      </c>
      <c r="AB82" s="35">
        <v>0</v>
      </c>
      <c r="AC82" s="35">
        <v>0</v>
      </c>
      <c r="AD82" s="36">
        <v>1</v>
      </c>
      <c r="AE82" s="37">
        <v>15.008000000000001</v>
      </c>
      <c r="AF82" s="38">
        <v>15</v>
      </c>
      <c r="AG82" s="32">
        <v>30</v>
      </c>
      <c r="AH82" s="25"/>
      <c r="AI82" s="25"/>
      <c r="AJ82" s="25"/>
    </row>
    <row r="83" spans="1:36" ht="3" customHeight="1">
      <c r="A83" s="149"/>
      <c r="B83" s="149"/>
      <c r="C83" s="149"/>
      <c r="D83" s="168"/>
      <c r="E83" s="168"/>
      <c r="F83" s="166"/>
      <c r="G83" s="32"/>
      <c r="H83" s="167"/>
      <c r="I83" s="32"/>
      <c r="J83" s="32"/>
      <c r="K83" s="32"/>
      <c r="L83" s="32"/>
      <c r="M83" s="32"/>
      <c r="N83" s="32"/>
      <c r="O83" s="32"/>
      <c r="P83" s="32"/>
      <c r="Q83" s="32"/>
      <c r="R83" s="34"/>
      <c r="S83" s="32"/>
      <c r="T83" s="32"/>
      <c r="U83" s="32"/>
      <c r="V83" s="32"/>
      <c r="W83" s="32"/>
      <c r="X83" s="32"/>
      <c r="AD83" s="1"/>
      <c r="AE83" s="38"/>
      <c r="AF83" s="25"/>
      <c r="AG83" s="25"/>
      <c r="AH83" s="25"/>
      <c r="AI83" s="25"/>
      <c r="AJ83" s="25"/>
    </row>
    <row r="84" spans="1:36" ht="15">
      <c r="C84" s="164"/>
      <c r="D84" s="165"/>
      <c r="E84" s="166"/>
      <c r="F84" s="166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4"/>
      <c r="S84" s="32"/>
      <c r="T84" s="32"/>
      <c r="U84" s="32"/>
      <c r="V84" s="32"/>
      <c r="W84" s="32"/>
      <c r="X84" s="32"/>
      <c r="AD84" s="1"/>
      <c r="AE84" s="38"/>
      <c r="AF84" s="25"/>
      <c r="AG84" s="25"/>
      <c r="AH84" s="25"/>
      <c r="AI84" s="25"/>
      <c r="AJ84" s="25"/>
    </row>
    <row r="85" spans="1:36" ht="15">
      <c r="A85" s="26" t="s">
        <v>1127</v>
      </c>
      <c r="C85" s="164"/>
      <c r="D85" s="165"/>
      <c r="E85" s="166"/>
      <c r="F85" s="166"/>
      <c r="G85" s="32"/>
      <c r="H85" s="32"/>
      <c r="I85" s="32"/>
      <c r="J85" s="32"/>
      <c r="K85" s="32"/>
      <c r="L85" s="32"/>
      <c r="M85" s="32"/>
      <c r="N85" s="32"/>
      <c r="O85" s="32"/>
      <c r="P85" s="85" t="str">
        <f>A85</f>
        <v>U13G</v>
      </c>
      <c r="Q85" s="32"/>
      <c r="R85" s="34"/>
      <c r="S85" s="32"/>
      <c r="T85" s="32"/>
      <c r="U85" s="32"/>
      <c r="V85" s="32"/>
      <c r="W85" s="32"/>
      <c r="X85" s="32"/>
      <c r="AD85" s="1"/>
      <c r="AE85" s="38"/>
      <c r="AF85" s="25"/>
      <c r="AG85" s="25"/>
      <c r="AH85" s="25">
        <v>80</v>
      </c>
      <c r="AI85" s="25">
        <v>73</v>
      </c>
      <c r="AJ85" s="25">
        <v>67</v>
      </c>
    </row>
    <row r="86" spans="1:36">
      <c r="A86" s="1">
        <v>1</v>
      </c>
      <c r="B86" s="1" t="s">
        <v>1128</v>
      </c>
      <c r="C86" s="149" t="s">
        <v>47</v>
      </c>
      <c r="D86" s="168">
        <v>20</v>
      </c>
      <c r="E86" s="166">
        <v>20</v>
      </c>
      <c r="F86" s="166">
        <v>20</v>
      </c>
      <c r="G86" s="32">
        <v>20</v>
      </c>
      <c r="H86" s="32"/>
      <c r="I86" s="32">
        <v>20</v>
      </c>
      <c r="J86" s="32">
        <f t="shared" ref="J86:J102" si="18">IFERROR(LARGE(D86:I86,1),0)+IF($C$5&gt;=2,IFERROR(LARGE(D86:I86,2),0),0)+IF($C$5&gt;=3,IFERROR(LARGE(D86:I86,3),0),0)+IF($C$5&gt;=4,IFERROR(LARGE(D86:I86,4),0),0)+IF($C$5&gt;=5,IFERROR(LARGE(D86:I86,5),0),0)+IF($C$5&gt;=6,IFERROR(LARGE(D86:I86,6),0),0)</f>
        <v>80</v>
      </c>
      <c r="K86" s="32"/>
      <c r="L86" s="32" t="s">
        <v>1197</v>
      </c>
      <c r="M86" s="32">
        <f t="shared" ref="M86:M102" si="19">J86-(ROW(J86)-ROW(J$6))/10000</f>
        <v>79.992000000000004</v>
      </c>
      <c r="N86" s="32">
        <f t="shared" ref="N86:N102" si="20">COUNT(D86:I86)</f>
        <v>5</v>
      </c>
      <c r="O86" s="32">
        <f t="shared" ref="O86:O102" ca="1" si="21">IF(AND(N86=1,OFFSET(C86,0,O$3)&gt;0),"Y",0)</f>
        <v>0</v>
      </c>
      <c r="P86" s="33" t="s">
        <v>1127</v>
      </c>
      <c r="Q86" s="55">
        <f t="shared" ref="Q86:Q102" si="22">1-(P86=P85)</f>
        <v>0</v>
      </c>
      <c r="R86" s="34">
        <f t="shared" ref="R86:R102" si="23">M86+S86/1000+T86/10000+U86/100000+V86/1000000+W86/10000000+X86/100000000</f>
        <v>80.014222000000004</v>
      </c>
      <c r="S86" s="168">
        <v>20</v>
      </c>
      <c r="T86" s="166">
        <v>20</v>
      </c>
      <c r="U86" s="166">
        <v>20</v>
      </c>
      <c r="V86" s="32">
        <v>20</v>
      </c>
      <c r="W86" s="32">
        <v>20</v>
      </c>
      <c r="X86" s="32"/>
      <c r="Z86" s="35">
        <v>0</v>
      </c>
      <c r="AA86" s="35">
        <v>0</v>
      </c>
      <c r="AB86" s="35">
        <v>0</v>
      </c>
      <c r="AC86" s="35">
        <v>0</v>
      </c>
      <c r="AD86" s="36">
        <v>4</v>
      </c>
      <c r="AE86" s="37">
        <v>80.01482</v>
      </c>
      <c r="AF86" s="38">
        <v>20</v>
      </c>
      <c r="AG86" s="32">
        <v>80</v>
      </c>
      <c r="AH86" s="25" t="s">
        <v>1197</v>
      </c>
      <c r="AI86" s="25"/>
      <c r="AJ86" s="25"/>
    </row>
    <row r="87" spans="1:36">
      <c r="A87" s="1">
        <v>2</v>
      </c>
      <c r="B87" s="1" t="s">
        <v>1130</v>
      </c>
      <c r="C87" s="149" t="s">
        <v>24</v>
      </c>
      <c r="D87" s="168">
        <v>16</v>
      </c>
      <c r="E87" s="166">
        <v>19</v>
      </c>
      <c r="F87" s="166">
        <v>19</v>
      </c>
      <c r="G87" s="32">
        <v>17</v>
      </c>
      <c r="H87" s="32">
        <v>18</v>
      </c>
      <c r="I87" s="32">
        <v>18</v>
      </c>
      <c r="J87" s="32">
        <f t="shared" si="18"/>
        <v>74</v>
      </c>
      <c r="K87" s="32"/>
      <c r="L87" s="32" t="s">
        <v>1198</v>
      </c>
      <c r="M87" s="32">
        <f t="shared" si="19"/>
        <v>73.991900000000001</v>
      </c>
      <c r="N87" s="32">
        <f t="shared" si="20"/>
        <v>6</v>
      </c>
      <c r="O87" s="32">
        <f t="shared" ca="1" si="21"/>
        <v>0</v>
      </c>
      <c r="P87" s="33" t="s">
        <v>1127</v>
      </c>
      <c r="Q87" s="55">
        <f t="shared" si="22"/>
        <v>0</v>
      </c>
      <c r="R87" s="34">
        <f t="shared" si="23"/>
        <v>74.010009970000027</v>
      </c>
      <c r="S87" s="168">
        <v>16</v>
      </c>
      <c r="T87" s="166">
        <v>19</v>
      </c>
      <c r="U87" s="166">
        <v>19</v>
      </c>
      <c r="V87" s="32">
        <v>18</v>
      </c>
      <c r="W87" s="32">
        <v>18</v>
      </c>
      <c r="X87" s="32">
        <v>17</v>
      </c>
      <c r="Z87" s="35">
        <v>0</v>
      </c>
      <c r="AA87" s="35">
        <v>0</v>
      </c>
      <c r="AB87" s="35">
        <v>0</v>
      </c>
      <c r="AC87" s="35">
        <v>0</v>
      </c>
      <c r="AD87" s="36">
        <v>5</v>
      </c>
      <c r="AE87" s="37">
        <v>73.013578800000019</v>
      </c>
      <c r="AF87" s="38">
        <v>19</v>
      </c>
      <c r="AG87" s="32">
        <v>75</v>
      </c>
      <c r="AH87" s="25"/>
      <c r="AI87" s="25" t="s">
        <v>1198</v>
      </c>
      <c r="AJ87" s="25"/>
    </row>
    <row r="88" spans="1:36">
      <c r="A88" s="1">
        <v>3</v>
      </c>
      <c r="B88" s="1" t="s">
        <v>1132</v>
      </c>
      <c r="C88" s="149" t="s">
        <v>36</v>
      </c>
      <c r="D88" s="168">
        <v>18</v>
      </c>
      <c r="E88" s="166">
        <v>18</v>
      </c>
      <c r="F88" s="166"/>
      <c r="G88" s="32">
        <v>16</v>
      </c>
      <c r="H88" s="32">
        <v>15</v>
      </c>
      <c r="I88" s="32">
        <v>16</v>
      </c>
      <c r="J88" s="32">
        <f t="shared" si="18"/>
        <v>68</v>
      </c>
      <c r="K88" s="32"/>
      <c r="L88" s="32" t="s">
        <v>1199</v>
      </c>
      <c r="M88" s="32">
        <f t="shared" si="19"/>
        <v>67.991799999999998</v>
      </c>
      <c r="N88" s="32">
        <f t="shared" si="20"/>
        <v>5</v>
      </c>
      <c r="O88" s="32">
        <f t="shared" ca="1" si="21"/>
        <v>0</v>
      </c>
      <c r="P88" s="33" t="s">
        <v>1127</v>
      </c>
      <c r="Q88" s="55">
        <f t="shared" si="22"/>
        <v>0</v>
      </c>
      <c r="R88" s="34">
        <f t="shared" si="23"/>
        <v>68.011777499999994</v>
      </c>
      <c r="S88" s="168">
        <v>18</v>
      </c>
      <c r="T88" s="166">
        <v>18</v>
      </c>
      <c r="U88" s="32">
        <v>16</v>
      </c>
      <c r="V88" s="32">
        <v>16</v>
      </c>
      <c r="W88" s="32">
        <v>15</v>
      </c>
      <c r="X88" s="166"/>
      <c r="Z88" s="35">
        <v>0</v>
      </c>
      <c r="AA88" s="35">
        <v>0</v>
      </c>
      <c r="AB88" s="35">
        <v>0</v>
      </c>
      <c r="AC88" s="35">
        <v>0</v>
      </c>
      <c r="AD88" s="36">
        <v>4</v>
      </c>
      <c r="AE88" s="37">
        <v>67.012217500000006</v>
      </c>
      <c r="AF88" s="38">
        <v>18</v>
      </c>
      <c r="AG88" s="32">
        <v>70</v>
      </c>
      <c r="AH88" s="25"/>
      <c r="AI88" s="25"/>
      <c r="AJ88" s="25" t="s">
        <v>1199</v>
      </c>
    </row>
    <row r="89" spans="1:36">
      <c r="A89" s="1">
        <v>4</v>
      </c>
      <c r="B89" s="1" t="s">
        <v>1131</v>
      </c>
      <c r="C89" s="149" t="s">
        <v>77</v>
      </c>
      <c r="D89" s="168">
        <v>17</v>
      </c>
      <c r="E89" s="166"/>
      <c r="F89" s="166">
        <v>18</v>
      </c>
      <c r="G89" s="32">
        <v>15</v>
      </c>
      <c r="H89" s="32"/>
      <c r="I89" s="32">
        <v>17</v>
      </c>
      <c r="J89" s="32">
        <f t="shared" si="18"/>
        <v>67</v>
      </c>
      <c r="K89" s="32"/>
      <c r="L89" s="32"/>
      <c r="M89" s="32">
        <f t="shared" si="19"/>
        <v>66.991699999999994</v>
      </c>
      <c r="N89" s="32">
        <f t="shared" si="20"/>
        <v>4</v>
      </c>
      <c r="O89" s="32">
        <f t="shared" ca="1" si="21"/>
        <v>0</v>
      </c>
      <c r="P89" s="33" t="s">
        <v>1127</v>
      </c>
      <c r="Q89" s="55">
        <f t="shared" si="22"/>
        <v>0</v>
      </c>
      <c r="R89" s="34">
        <f t="shared" si="23"/>
        <v>67.008898499999987</v>
      </c>
      <c r="S89" s="168">
        <v>17</v>
      </c>
      <c r="T89" s="166"/>
      <c r="U89" s="166">
        <v>18</v>
      </c>
      <c r="V89" s="32">
        <v>17</v>
      </c>
      <c r="W89" s="32">
        <v>15</v>
      </c>
      <c r="X89" s="32"/>
      <c r="Z89" s="35">
        <v>0</v>
      </c>
      <c r="AA89" s="35">
        <v>0</v>
      </c>
      <c r="AB89" s="35">
        <v>0</v>
      </c>
      <c r="AC89" s="35">
        <v>0</v>
      </c>
      <c r="AD89" s="36">
        <v>3</v>
      </c>
      <c r="AE89" s="37">
        <v>50.011814999999999</v>
      </c>
      <c r="AF89" s="38">
        <v>18</v>
      </c>
      <c r="AG89" s="32">
        <v>68</v>
      </c>
      <c r="AH89" s="25"/>
      <c r="AI89" s="25"/>
      <c r="AJ89" s="25" t="s">
        <v>1199</v>
      </c>
    </row>
    <row r="90" spans="1:36">
      <c r="A90" s="1">
        <v>5</v>
      </c>
      <c r="B90" s="1" t="s">
        <v>1133</v>
      </c>
      <c r="C90" s="149" t="s">
        <v>33</v>
      </c>
      <c r="D90" s="168"/>
      <c r="E90" s="166">
        <v>17</v>
      </c>
      <c r="F90" s="166">
        <v>13</v>
      </c>
      <c r="G90" s="32"/>
      <c r="H90" s="32">
        <v>17</v>
      </c>
      <c r="I90" s="32">
        <v>15</v>
      </c>
      <c r="J90" s="32">
        <f t="shared" si="18"/>
        <v>62</v>
      </c>
      <c r="K90" s="32"/>
      <c r="L90" s="32"/>
      <c r="M90" s="32">
        <f t="shared" si="19"/>
        <v>61.991599999999998</v>
      </c>
      <c r="N90" s="32">
        <f t="shared" si="20"/>
        <v>4</v>
      </c>
      <c r="O90" s="32">
        <f t="shared" ca="1" si="21"/>
        <v>0</v>
      </c>
      <c r="P90" s="33" t="s">
        <v>1127</v>
      </c>
      <c r="Q90" s="55">
        <f t="shared" si="22"/>
        <v>0</v>
      </c>
      <c r="R90" s="34">
        <f t="shared" si="23"/>
        <v>61.993486299999994</v>
      </c>
      <c r="S90" s="168"/>
      <c r="T90" s="166">
        <v>17</v>
      </c>
      <c r="U90" s="32">
        <v>17</v>
      </c>
      <c r="V90" s="32">
        <v>15</v>
      </c>
      <c r="W90" s="166">
        <v>13</v>
      </c>
      <c r="X90" s="32"/>
      <c r="Z90" s="35">
        <v>0</v>
      </c>
      <c r="AA90" s="35">
        <v>0</v>
      </c>
      <c r="AB90" s="35">
        <v>0</v>
      </c>
      <c r="AC90" s="35">
        <v>0</v>
      </c>
      <c r="AD90" s="36">
        <v>3</v>
      </c>
      <c r="AE90" s="37">
        <v>47.010301699999999</v>
      </c>
      <c r="AF90" s="38">
        <v>17</v>
      </c>
      <c r="AG90" s="32">
        <v>64</v>
      </c>
      <c r="AH90" s="25"/>
      <c r="AI90" s="25"/>
      <c r="AJ90" s="25"/>
    </row>
    <row r="91" spans="1:36">
      <c r="A91" s="1">
        <v>6</v>
      </c>
      <c r="B91" s="1" t="s">
        <v>1135</v>
      </c>
      <c r="C91" s="149" t="s">
        <v>240</v>
      </c>
      <c r="D91" s="168">
        <v>13</v>
      </c>
      <c r="E91" s="166">
        <v>15</v>
      </c>
      <c r="F91" s="166">
        <v>16</v>
      </c>
      <c r="G91" s="32">
        <v>14</v>
      </c>
      <c r="H91" s="32">
        <v>13</v>
      </c>
      <c r="I91" s="32">
        <v>13</v>
      </c>
      <c r="J91" s="32">
        <f t="shared" si="18"/>
        <v>58</v>
      </c>
      <c r="K91" s="32"/>
      <c r="L91" s="32"/>
      <c r="M91" s="32">
        <f t="shared" si="19"/>
        <v>57.991500000000002</v>
      </c>
      <c r="N91" s="32">
        <f t="shared" si="20"/>
        <v>6</v>
      </c>
      <c r="O91" s="32">
        <f t="shared" ca="1" si="21"/>
        <v>0</v>
      </c>
      <c r="P91" s="33" t="s">
        <v>1127</v>
      </c>
      <c r="Q91" s="55">
        <f t="shared" si="22"/>
        <v>0</v>
      </c>
      <c r="R91" s="34">
        <f t="shared" si="23"/>
        <v>58.006175429999999</v>
      </c>
      <c r="S91" s="168">
        <v>13</v>
      </c>
      <c r="T91" s="166">
        <v>15</v>
      </c>
      <c r="U91" s="166">
        <v>16</v>
      </c>
      <c r="V91" s="32">
        <v>14</v>
      </c>
      <c r="W91" s="32">
        <v>13</v>
      </c>
      <c r="X91" s="32">
        <v>13</v>
      </c>
      <c r="Z91" s="35">
        <v>0</v>
      </c>
      <c r="AA91" s="35">
        <v>0</v>
      </c>
      <c r="AB91" s="35">
        <v>0</v>
      </c>
      <c r="AC91" s="35">
        <v>0</v>
      </c>
      <c r="AD91" s="36">
        <v>5</v>
      </c>
      <c r="AE91" s="37">
        <v>58.009945299999998</v>
      </c>
      <c r="AF91" s="38">
        <v>16</v>
      </c>
      <c r="AG91" s="32">
        <v>61</v>
      </c>
      <c r="AH91" s="25"/>
      <c r="AI91" s="25"/>
      <c r="AJ91" s="25"/>
    </row>
    <row r="92" spans="1:36">
      <c r="A92" s="1">
        <v>7</v>
      </c>
      <c r="B92" s="1" t="s">
        <v>1134</v>
      </c>
      <c r="C92" s="149" t="s">
        <v>24</v>
      </c>
      <c r="D92" s="168">
        <v>11</v>
      </c>
      <c r="E92" s="166"/>
      <c r="F92" s="166">
        <v>17</v>
      </c>
      <c r="G92" s="32"/>
      <c r="H92" s="32">
        <v>16</v>
      </c>
      <c r="I92" s="32">
        <v>14</v>
      </c>
      <c r="J92" s="32">
        <f t="shared" si="18"/>
        <v>58</v>
      </c>
      <c r="K92" s="32"/>
      <c r="L92" s="32"/>
      <c r="M92" s="32">
        <f t="shared" si="19"/>
        <v>57.991399999999999</v>
      </c>
      <c r="N92" s="32">
        <f t="shared" si="20"/>
        <v>4</v>
      </c>
      <c r="O92" s="32">
        <f t="shared" ca="1" si="21"/>
        <v>0</v>
      </c>
      <c r="P92" s="33" t="s">
        <v>1127</v>
      </c>
      <c r="Q92" s="55">
        <f t="shared" si="22"/>
        <v>0</v>
      </c>
      <c r="R92" s="34">
        <f t="shared" si="23"/>
        <v>58.002587400000003</v>
      </c>
      <c r="S92" s="168">
        <v>11</v>
      </c>
      <c r="T92" s="166"/>
      <c r="U92" s="166">
        <v>17</v>
      </c>
      <c r="V92" s="32">
        <v>16</v>
      </c>
      <c r="W92" s="32">
        <v>14</v>
      </c>
      <c r="X92" s="32"/>
      <c r="Z92" s="35">
        <v>0</v>
      </c>
      <c r="AA92" s="35">
        <v>0</v>
      </c>
      <c r="AB92" s="35">
        <v>0</v>
      </c>
      <c r="AC92" s="35">
        <v>0</v>
      </c>
      <c r="AD92" s="36">
        <v>3</v>
      </c>
      <c r="AE92" s="37">
        <v>44.010001600000002</v>
      </c>
      <c r="AF92" s="38">
        <v>17</v>
      </c>
      <c r="AG92" s="32">
        <v>61</v>
      </c>
      <c r="AH92" s="25"/>
      <c r="AI92" s="25"/>
      <c r="AJ92" s="25"/>
    </row>
    <row r="93" spans="1:36">
      <c r="A93" s="1">
        <v>8</v>
      </c>
      <c r="B93" s="1" t="s">
        <v>1129</v>
      </c>
      <c r="C93" s="149" t="s">
        <v>36</v>
      </c>
      <c r="D93" s="168"/>
      <c r="E93" s="166"/>
      <c r="F93" s="166"/>
      <c r="G93" s="32">
        <v>19</v>
      </c>
      <c r="H93" s="32">
        <v>20</v>
      </c>
      <c r="I93" s="32">
        <v>19</v>
      </c>
      <c r="J93" s="32">
        <f t="shared" si="18"/>
        <v>58</v>
      </c>
      <c r="K93" s="32"/>
      <c r="L93" s="32"/>
      <c r="M93" s="32">
        <f t="shared" si="19"/>
        <v>57.991300000000003</v>
      </c>
      <c r="N93" s="32">
        <f t="shared" si="20"/>
        <v>3</v>
      </c>
      <c r="O93" s="32">
        <f t="shared" ca="1" si="21"/>
        <v>0</v>
      </c>
      <c r="P93" s="33" t="s">
        <v>1127</v>
      </c>
      <c r="Q93" s="55">
        <f t="shared" si="22"/>
        <v>0</v>
      </c>
      <c r="R93" s="34">
        <f t="shared" si="23"/>
        <v>57.991520900000005</v>
      </c>
      <c r="S93" s="168"/>
      <c r="T93" s="166"/>
      <c r="U93" s="32">
        <v>20</v>
      </c>
      <c r="V93" s="32">
        <v>19</v>
      </c>
      <c r="W93" s="32">
        <v>19</v>
      </c>
      <c r="X93" s="166"/>
      <c r="Z93" s="35">
        <v>0</v>
      </c>
      <c r="AA93" s="35">
        <v>0</v>
      </c>
      <c r="AB93" s="35">
        <v>0</v>
      </c>
      <c r="AC93" s="35">
        <v>0</v>
      </c>
      <c r="AD93" s="36">
        <v>2</v>
      </c>
      <c r="AE93" s="37">
        <v>38.991821000000002</v>
      </c>
      <c r="AF93" s="38">
        <v>20</v>
      </c>
      <c r="AG93" s="32">
        <v>59</v>
      </c>
      <c r="AH93" s="25"/>
      <c r="AI93" s="25"/>
      <c r="AJ93" s="25"/>
    </row>
    <row r="94" spans="1:36">
      <c r="A94" s="1">
        <v>9</v>
      </c>
      <c r="B94" s="1" t="s">
        <v>1136</v>
      </c>
      <c r="C94" s="149" t="s">
        <v>24</v>
      </c>
      <c r="D94" s="168"/>
      <c r="E94" s="166">
        <v>16</v>
      </c>
      <c r="F94" s="166">
        <v>14</v>
      </c>
      <c r="G94" s="32">
        <v>13</v>
      </c>
      <c r="H94" s="32">
        <v>14</v>
      </c>
      <c r="I94" s="32">
        <v>12</v>
      </c>
      <c r="J94" s="32">
        <f t="shared" si="18"/>
        <v>57</v>
      </c>
      <c r="K94" s="32"/>
      <c r="L94" s="32"/>
      <c r="M94" s="32">
        <f t="shared" si="19"/>
        <v>56.991199999999999</v>
      </c>
      <c r="N94" s="32">
        <f t="shared" si="20"/>
        <v>5</v>
      </c>
      <c r="O94" s="32">
        <f t="shared" ca="1" si="21"/>
        <v>0</v>
      </c>
      <c r="P94" s="33" t="s">
        <v>1127</v>
      </c>
      <c r="Q94" s="55">
        <f t="shared" si="22"/>
        <v>0</v>
      </c>
      <c r="R94" s="34">
        <f t="shared" si="23"/>
        <v>56.992955420000008</v>
      </c>
      <c r="S94" s="168"/>
      <c r="T94" s="166">
        <v>16</v>
      </c>
      <c r="U94" s="166">
        <v>14</v>
      </c>
      <c r="V94" s="32">
        <v>14</v>
      </c>
      <c r="W94" s="32">
        <v>13</v>
      </c>
      <c r="X94" s="32">
        <v>12</v>
      </c>
      <c r="Z94" s="35">
        <v>0</v>
      </c>
      <c r="AA94" s="35">
        <v>0</v>
      </c>
      <c r="AB94" s="35">
        <v>0</v>
      </c>
      <c r="AC94" s="35">
        <v>0</v>
      </c>
      <c r="AD94" s="36">
        <v>4</v>
      </c>
      <c r="AE94" s="37">
        <v>57.009614399999997</v>
      </c>
      <c r="AF94" s="38">
        <v>16</v>
      </c>
      <c r="AG94" s="32">
        <v>60</v>
      </c>
      <c r="AH94" s="25"/>
      <c r="AI94" s="25"/>
      <c r="AJ94" s="25"/>
    </row>
    <row r="95" spans="1:36">
      <c r="A95" s="1">
        <v>10</v>
      </c>
      <c r="B95" s="1" t="s">
        <v>1200</v>
      </c>
      <c r="C95" s="149" t="s">
        <v>24</v>
      </c>
      <c r="D95" s="168"/>
      <c r="E95" s="166"/>
      <c r="F95" s="166"/>
      <c r="G95" s="32">
        <v>18</v>
      </c>
      <c r="H95" s="32">
        <v>19</v>
      </c>
      <c r="I95" s="32"/>
      <c r="J95" s="32">
        <f t="shared" si="18"/>
        <v>37</v>
      </c>
      <c r="K95" s="32"/>
      <c r="L95" s="32"/>
      <c r="M95" s="32">
        <f t="shared" si="19"/>
        <v>36.991100000000003</v>
      </c>
      <c r="N95" s="32">
        <f t="shared" si="20"/>
        <v>2</v>
      </c>
      <c r="O95" s="32">
        <f t="shared" ca="1" si="21"/>
        <v>0</v>
      </c>
      <c r="P95" s="33" t="s">
        <v>1127</v>
      </c>
      <c r="Q95" s="55">
        <f t="shared" si="22"/>
        <v>0</v>
      </c>
      <c r="R95" s="34">
        <f t="shared" si="23"/>
        <v>36.991308000000004</v>
      </c>
      <c r="S95" s="168"/>
      <c r="T95" s="166"/>
      <c r="U95" s="32">
        <v>19</v>
      </c>
      <c r="V95" s="32">
        <v>18</v>
      </c>
      <c r="W95" s="166"/>
      <c r="X95" s="32"/>
      <c r="Z95" s="35">
        <v>0</v>
      </c>
      <c r="AA95" s="35">
        <v>0</v>
      </c>
      <c r="AB95" s="35">
        <v>0</v>
      </c>
      <c r="AC95" s="35">
        <v>0</v>
      </c>
      <c r="AD95" s="36">
        <v>2</v>
      </c>
      <c r="AE95" s="37">
        <v>36.9917199</v>
      </c>
      <c r="AF95" s="38">
        <v>19</v>
      </c>
      <c r="AG95" s="32">
        <v>56</v>
      </c>
      <c r="AH95" s="25"/>
      <c r="AI95" s="25"/>
      <c r="AJ95" s="25"/>
    </row>
    <row r="96" spans="1:36">
      <c r="A96" s="1">
        <v>11</v>
      </c>
      <c r="B96" s="1" t="s">
        <v>1201</v>
      </c>
      <c r="C96" s="149" t="s">
        <v>36</v>
      </c>
      <c r="D96" s="168">
        <v>15</v>
      </c>
      <c r="E96" s="166"/>
      <c r="F96" s="166"/>
      <c r="G96" s="32">
        <v>12</v>
      </c>
      <c r="H96" s="32"/>
      <c r="I96" s="32"/>
      <c r="J96" s="32">
        <f t="shared" si="18"/>
        <v>27</v>
      </c>
      <c r="K96" s="32"/>
      <c r="L96" s="32"/>
      <c r="M96" s="32">
        <f t="shared" si="19"/>
        <v>26.991</v>
      </c>
      <c r="N96" s="32">
        <f t="shared" si="20"/>
        <v>2</v>
      </c>
      <c r="O96" s="32">
        <f t="shared" ca="1" si="21"/>
        <v>0</v>
      </c>
      <c r="P96" s="33" t="s">
        <v>1127</v>
      </c>
      <c r="Q96" s="55">
        <f t="shared" si="22"/>
        <v>0</v>
      </c>
      <c r="R96" s="34">
        <f t="shared" si="23"/>
        <v>27.006119999999999</v>
      </c>
      <c r="S96" s="168">
        <v>15</v>
      </c>
      <c r="T96" s="166"/>
      <c r="U96" s="32">
        <v>12</v>
      </c>
      <c r="V96" s="166"/>
      <c r="W96" s="32"/>
      <c r="X96" s="32"/>
      <c r="Z96" s="35">
        <v>0</v>
      </c>
      <c r="AA96" s="35">
        <v>0</v>
      </c>
      <c r="AB96" s="35">
        <v>0</v>
      </c>
      <c r="AC96" s="35">
        <v>0</v>
      </c>
      <c r="AD96" s="36">
        <v>2</v>
      </c>
      <c r="AE96" s="37">
        <v>27.006612000000001</v>
      </c>
      <c r="AF96" s="38">
        <v>15</v>
      </c>
      <c r="AG96" s="32">
        <v>42</v>
      </c>
      <c r="AH96" s="25"/>
      <c r="AI96" s="25"/>
      <c r="AJ96" s="25"/>
    </row>
    <row r="97" spans="1:36">
      <c r="A97" s="1">
        <v>12</v>
      </c>
      <c r="B97" s="1" t="s">
        <v>1202</v>
      </c>
      <c r="C97" s="149" t="s">
        <v>77</v>
      </c>
      <c r="D97" s="168">
        <v>19</v>
      </c>
      <c r="E97" s="166"/>
      <c r="F97" s="166"/>
      <c r="G97" s="32"/>
      <c r="H97" s="32"/>
      <c r="I97" s="32"/>
      <c r="J97" s="32">
        <f t="shared" si="18"/>
        <v>19</v>
      </c>
      <c r="K97" s="32"/>
      <c r="L97" s="32"/>
      <c r="M97" s="32">
        <f t="shared" si="19"/>
        <v>18.9909</v>
      </c>
      <c r="N97" s="32">
        <f t="shared" si="20"/>
        <v>1</v>
      </c>
      <c r="O97" s="32">
        <f t="shared" ca="1" si="21"/>
        <v>0</v>
      </c>
      <c r="P97" s="33" t="s">
        <v>1127</v>
      </c>
      <c r="Q97" s="55">
        <f t="shared" si="22"/>
        <v>0</v>
      </c>
      <c r="R97" s="34">
        <f t="shared" si="23"/>
        <v>19.009899999999998</v>
      </c>
      <c r="S97" s="168">
        <v>19</v>
      </c>
      <c r="T97" s="166"/>
      <c r="U97" s="166"/>
      <c r="V97" s="32"/>
      <c r="W97" s="32"/>
      <c r="X97" s="32"/>
      <c r="Z97" s="35">
        <v>0</v>
      </c>
      <c r="AA97" s="35">
        <v>0</v>
      </c>
      <c r="AB97" s="35">
        <v>0</v>
      </c>
      <c r="AC97" s="35">
        <v>0</v>
      </c>
      <c r="AD97" s="36">
        <v>1</v>
      </c>
      <c r="AE97" s="37">
        <v>19.010499999999997</v>
      </c>
      <c r="AF97" s="38">
        <v>19</v>
      </c>
      <c r="AG97" s="32">
        <v>38</v>
      </c>
      <c r="AH97" s="25"/>
      <c r="AI97" s="25"/>
      <c r="AJ97" s="25"/>
    </row>
    <row r="98" spans="1:36">
      <c r="A98" s="1">
        <v>13</v>
      </c>
      <c r="B98" s="1" t="s">
        <v>1203</v>
      </c>
      <c r="C98" s="149" t="s">
        <v>146</v>
      </c>
      <c r="D98" s="168"/>
      <c r="E98" s="166"/>
      <c r="F98" s="166">
        <v>15</v>
      </c>
      <c r="G98" s="32"/>
      <c r="H98" s="32"/>
      <c r="I98" s="32"/>
      <c r="J98" s="32">
        <f t="shared" si="18"/>
        <v>15</v>
      </c>
      <c r="K98" s="32"/>
      <c r="L98" s="32"/>
      <c r="M98" s="32">
        <f t="shared" si="19"/>
        <v>14.9908</v>
      </c>
      <c r="N98" s="32">
        <f t="shared" si="20"/>
        <v>1</v>
      </c>
      <c r="O98" s="32">
        <f t="shared" ca="1" si="21"/>
        <v>0</v>
      </c>
      <c r="P98" s="33" t="s">
        <v>1127</v>
      </c>
      <c r="Q98" s="55">
        <f t="shared" si="22"/>
        <v>0</v>
      </c>
      <c r="R98" s="34">
        <f t="shared" si="23"/>
        <v>14.99095</v>
      </c>
      <c r="S98" s="168"/>
      <c r="T98" s="166"/>
      <c r="U98" s="166">
        <v>15</v>
      </c>
      <c r="V98" s="32"/>
      <c r="W98" s="32"/>
      <c r="X98" s="32"/>
      <c r="Z98" s="35">
        <v>0</v>
      </c>
      <c r="AA98" s="35">
        <v>0</v>
      </c>
      <c r="AB98" s="35">
        <v>0</v>
      </c>
      <c r="AC98" s="35">
        <v>0</v>
      </c>
      <c r="AD98" s="36">
        <v>1</v>
      </c>
      <c r="AE98" s="37">
        <v>15.006400000000001</v>
      </c>
      <c r="AF98" s="38">
        <v>15</v>
      </c>
      <c r="AG98" s="32">
        <v>30</v>
      </c>
      <c r="AH98" s="25"/>
      <c r="AI98" s="25"/>
      <c r="AJ98" s="25"/>
    </row>
    <row r="99" spans="1:36">
      <c r="A99" s="1">
        <v>14</v>
      </c>
      <c r="B99" s="1" t="s">
        <v>1204</v>
      </c>
      <c r="C99" s="149" t="s">
        <v>24</v>
      </c>
      <c r="D99" s="168">
        <v>14</v>
      </c>
      <c r="E99" s="166"/>
      <c r="F99" s="166"/>
      <c r="G99" s="32"/>
      <c r="H99" s="32"/>
      <c r="I99" s="32"/>
      <c r="J99" s="32">
        <f t="shared" si="18"/>
        <v>14</v>
      </c>
      <c r="K99" s="32"/>
      <c r="L99" s="32"/>
      <c r="M99" s="32">
        <f t="shared" si="19"/>
        <v>13.9907</v>
      </c>
      <c r="N99" s="32">
        <f t="shared" si="20"/>
        <v>1</v>
      </c>
      <c r="O99" s="32">
        <f t="shared" ca="1" si="21"/>
        <v>0</v>
      </c>
      <c r="P99" s="33" t="s">
        <v>1127</v>
      </c>
      <c r="Q99" s="55">
        <f t="shared" si="22"/>
        <v>0</v>
      </c>
      <c r="R99" s="34">
        <f t="shared" si="23"/>
        <v>14.0047</v>
      </c>
      <c r="S99" s="168">
        <v>14</v>
      </c>
      <c r="T99" s="166"/>
      <c r="U99" s="166"/>
      <c r="V99" s="32"/>
      <c r="W99" s="32"/>
      <c r="X99" s="32"/>
      <c r="Z99" s="35">
        <v>0</v>
      </c>
      <c r="AA99" s="35">
        <v>0</v>
      </c>
      <c r="AB99" s="35">
        <v>0</v>
      </c>
      <c r="AC99" s="35">
        <v>0</v>
      </c>
      <c r="AD99" s="36">
        <v>1</v>
      </c>
      <c r="AE99" s="37">
        <v>14.0053</v>
      </c>
      <c r="AF99" s="38">
        <v>14</v>
      </c>
      <c r="AG99" s="32">
        <v>28</v>
      </c>
      <c r="AH99" s="25"/>
      <c r="AI99" s="25"/>
      <c r="AJ99" s="25"/>
    </row>
    <row r="100" spans="1:36">
      <c r="A100" s="1">
        <v>15</v>
      </c>
      <c r="B100" s="1" t="s">
        <v>1205</v>
      </c>
      <c r="C100" s="149" t="s">
        <v>1165</v>
      </c>
      <c r="D100" s="168">
        <v>12</v>
      </c>
      <c r="E100" s="166"/>
      <c r="F100" s="166"/>
      <c r="G100" s="32"/>
      <c r="H100" s="32"/>
      <c r="I100" s="32"/>
      <c r="J100" s="32">
        <f t="shared" si="18"/>
        <v>12</v>
      </c>
      <c r="K100" s="32"/>
      <c r="L100" s="32"/>
      <c r="M100" s="32">
        <f t="shared" si="19"/>
        <v>11.990600000000001</v>
      </c>
      <c r="N100" s="32">
        <f t="shared" si="20"/>
        <v>1</v>
      </c>
      <c r="O100" s="32">
        <f t="shared" ca="1" si="21"/>
        <v>0</v>
      </c>
      <c r="P100" s="33" t="s">
        <v>1127</v>
      </c>
      <c r="Q100" s="55">
        <f t="shared" si="22"/>
        <v>0</v>
      </c>
      <c r="R100" s="34">
        <f t="shared" si="23"/>
        <v>12.002600000000001</v>
      </c>
      <c r="S100" s="168">
        <v>12</v>
      </c>
      <c r="T100" s="166"/>
      <c r="U100" s="166"/>
      <c r="V100" s="32"/>
      <c r="W100" s="32"/>
      <c r="X100" s="32"/>
      <c r="Z100" s="35">
        <v>0</v>
      </c>
      <c r="AA100" s="35">
        <v>0</v>
      </c>
      <c r="AB100" s="35">
        <v>0</v>
      </c>
      <c r="AC100" s="35">
        <v>0</v>
      </c>
      <c r="AD100" s="36">
        <v>1</v>
      </c>
      <c r="AE100" s="37">
        <v>12.0032</v>
      </c>
      <c r="AF100" s="38">
        <v>12</v>
      </c>
      <c r="AG100" s="32">
        <v>24</v>
      </c>
      <c r="AH100" s="25"/>
      <c r="AI100" s="25"/>
      <c r="AJ100" s="25"/>
    </row>
    <row r="101" spans="1:36">
      <c r="A101" s="1">
        <v>16</v>
      </c>
      <c r="B101" s="1" t="s">
        <v>1206</v>
      </c>
      <c r="C101" s="149" t="s">
        <v>240</v>
      </c>
      <c r="D101" s="168">
        <v>10</v>
      </c>
      <c r="E101" s="166"/>
      <c r="F101" s="166"/>
      <c r="G101" s="32"/>
      <c r="H101" s="32"/>
      <c r="I101" s="32"/>
      <c r="J101" s="32">
        <f t="shared" si="18"/>
        <v>10</v>
      </c>
      <c r="K101" s="32"/>
      <c r="L101" s="32"/>
      <c r="M101" s="32">
        <f t="shared" si="19"/>
        <v>9.9905000000000008</v>
      </c>
      <c r="N101" s="32">
        <f t="shared" si="20"/>
        <v>1</v>
      </c>
      <c r="O101" s="32">
        <f t="shared" ca="1" si="21"/>
        <v>0</v>
      </c>
      <c r="P101" s="33" t="s">
        <v>1127</v>
      </c>
      <c r="Q101" s="55">
        <f t="shared" si="22"/>
        <v>0</v>
      </c>
      <c r="R101" s="34">
        <f t="shared" si="23"/>
        <v>10.000500000000001</v>
      </c>
      <c r="S101" s="168">
        <v>10</v>
      </c>
      <c r="T101" s="166"/>
      <c r="U101" s="166"/>
      <c r="V101" s="32"/>
      <c r="W101" s="32"/>
      <c r="X101" s="32"/>
      <c r="Z101" s="35">
        <v>0</v>
      </c>
      <c r="AA101" s="35">
        <v>0</v>
      </c>
      <c r="AB101" s="35">
        <v>0</v>
      </c>
      <c r="AC101" s="35">
        <v>0</v>
      </c>
      <c r="AD101" s="36">
        <v>1</v>
      </c>
      <c r="AE101" s="37">
        <v>10.001099999999999</v>
      </c>
      <c r="AF101" s="38">
        <v>10</v>
      </c>
      <c r="AG101" s="32">
        <v>20</v>
      </c>
      <c r="AH101" s="25"/>
      <c r="AI101" s="25"/>
      <c r="AJ101" s="25"/>
    </row>
    <row r="102" spans="1:36">
      <c r="A102" s="1">
        <v>17</v>
      </c>
      <c r="B102" s="1" t="s">
        <v>1207</v>
      </c>
      <c r="C102" s="149" t="s">
        <v>36</v>
      </c>
      <c r="D102" s="168">
        <v>8</v>
      </c>
      <c r="E102" s="166"/>
      <c r="F102" s="166"/>
      <c r="G102" s="32"/>
      <c r="H102" s="32"/>
      <c r="I102" s="32"/>
      <c r="J102" s="32">
        <f t="shared" si="18"/>
        <v>8</v>
      </c>
      <c r="K102" s="32"/>
      <c r="L102" s="32"/>
      <c r="M102" s="32">
        <f t="shared" si="19"/>
        <v>7.9904000000000002</v>
      </c>
      <c r="N102" s="32">
        <f t="shared" si="20"/>
        <v>1</v>
      </c>
      <c r="O102" s="32">
        <f t="shared" ca="1" si="21"/>
        <v>0</v>
      </c>
      <c r="P102" s="33" t="s">
        <v>1127</v>
      </c>
      <c r="Q102" s="55">
        <f t="shared" si="22"/>
        <v>0</v>
      </c>
      <c r="R102" s="34">
        <f t="shared" si="23"/>
        <v>7.9984000000000002</v>
      </c>
      <c r="S102" s="168">
        <v>8</v>
      </c>
      <c r="T102" s="166"/>
      <c r="U102" s="166"/>
      <c r="V102" s="32"/>
      <c r="W102" s="32"/>
      <c r="X102" s="32"/>
      <c r="Z102" s="35">
        <v>0</v>
      </c>
      <c r="AA102" s="35">
        <v>0</v>
      </c>
      <c r="AB102" s="35">
        <v>0</v>
      </c>
      <c r="AC102" s="35">
        <v>0</v>
      </c>
      <c r="AD102" s="36">
        <v>1</v>
      </c>
      <c r="AE102" s="37">
        <v>7.9989999999999997</v>
      </c>
      <c r="AF102" s="38">
        <v>8</v>
      </c>
      <c r="AG102" s="32">
        <v>16</v>
      </c>
      <c r="AH102" s="25"/>
      <c r="AI102" s="25"/>
      <c r="AJ102" s="25"/>
    </row>
    <row r="103" spans="1:36" ht="3" customHeight="1">
      <c r="A103" s="149"/>
      <c r="B103" s="149"/>
      <c r="C103" s="149"/>
      <c r="D103" s="168"/>
      <c r="E103" s="168"/>
      <c r="F103" s="166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4"/>
      <c r="S103" s="32"/>
      <c r="T103" s="32"/>
      <c r="U103" s="32"/>
      <c r="V103" s="32"/>
      <c r="W103" s="32"/>
      <c r="X103" s="32"/>
      <c r="AD103" s="1"/>
      <c r="AE103" s="38"/>
      <c r="AF103" s="25"/>
      <c r="AG103" s="25"/>
      <c r="AH103" s="25"/>
      <c r="AI103" s="25"/>
      <c r="AJ103" s="25"/>
    </row>
    <row r="104" spans="1:36" ht="15">
      <c r="C104" s="164"/>
      <c r="D104" s="165"/>
      <c r="E104" s="166"/>
      <c r="F104" s="166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4"/>
      <c r="S104" s="32"/>
      <c r="T104" s="32"/>
      <c r="U104" s="32"/>
      <c r="V104" s="32"/>
      <c r="W104" s="32"/>
      <c r="X104" s="32"/>
      <c r="AD104" s="1"/>
      <c r="AE104" s="38"/>
      <c r="AF104" s="25"/>
      <c r="AG104" s="25"/>
      <c r="AH104" s="25"/>
      <c r="AI104" s="25"/>
      <c r="AJ104" s="25"/>
    </row>
    <row r="105" spans="1:36" ht="15">
      <c r="A105" s="26" t="s">
        <v>1137</v>
      </c>
      <c r="C105" s="164"/>
      <c r="D105" s="165"/>
      <c r="E105" s="166"/>
      <c r="F105" s="166"/>
      <c r="G105" s="32"/>
      <c r="H105" s="32"/>
      <c r="I105" s="32"/>
      <c r="J105" s="32"/>
      <c r="K105" s="32"/>
      <c r="L105" s="32"/>
      <c r="M105" s="32"/>
      <c r="N105" s="32"/>
      <c r="O105" s="32"/>
      <c r="P105" s="85" t="str">
        <f>A105</f>
        <v>U15B</v>
      </c>
      <c r="Q105" s="32"/>
      <c r="R105" s="34"/>
      <c r="S105" s="32"/>
      <c r="T105" s="32"/>
      <c r="U105" s="32"/>
      <c r="V105" s="32"/>
      <c r="W105" s="32"/>
      <c r="X105" s="32"/>
      <c r="AD105" s="1"/>
      <c r="AE105" s="38"/>
      <c r="AF105" s="25"/>
      <c r="AG105" s="25"/>
      <c r="AH105" s="25">
        <v>59</v>
      </c>
      <c r="AI105" s="25">
        <v>59</v>
      </c>
      <c r="AJ105" s="25">
        <v>39</v>
      </c>
    </row>
    <row r="106" spans="1:36">
      <c r="A106" s="1">
        <v>1</v>
      </c>
      <c r="B106" s="1" t="s">
        <v>1138</v>
      </c>
      <c r="C106" s="149" t="s">
        <v>90</v>
      </c>
      <c r="D106" s="168">
        <v>14</v>
      </c>
      <c r="E106" s="166">
        <v>15</v>
      </c>
      <c r="F106" s="166">
        <v>15</v>
      </c>
      <c r="G106" s="32">
        <v>14</v>
      </c>
      <c r="H106" s="32">
        <v>15</v>
      </c>
      <c r="I106" s="32">
        <v>15</v>
      </c>
      <c r="J106" s="32">
        <f t="shared" ref="J106:J111" si="24">IFERROR(LARGE(D106:I106,1),0)+IF($C$5&gt;=2,IFERROR(LARGE(D106:I106,2),0),0)+IF($C$5&gt;=3,IFERROR(LARGE(D106:I106,3),0),0)+IF($C$5&gt;=4,IFERROR(LARGE(D106:I106,4),0),0)+IF($C$5&gt;=5,IFERROR(LARGE(D106:I106,5),0),0)+IF($C$5&gt;=6,IFERROR(LARGE(D106:I106,6),0),0)</f>
        <v>60</v>
      </c>
      <c r="K106" s="32"/>
      <c r="L106" s="32" t="s">
        <v>1208</v>
      </c>
      <c r="M106" s="32">
        <f t="shared" ref="M106:M111" si="25">J106-(ROW(J106)-ROW(J$6))/10000</f>
        <v>59.99</v>
      </c>
      <c r="N106" s="32">
        <f t="shared" ref="N106:N111" si="26">COUNT(D106:I106)</f>
        <v>6</v>
      </c>
      <c r="O106" s="32">
        <f t="shared" ref="O106:O111" ca="1" si="27">IF(AND(N106=1,OFFSET(C106,0,O$3)&gt;0),"Y",0)</f>
        <v>0</v>
      </c>
      <c r="P106" s="33" t="s">
        <v>1137</v>
      </c>
      <c r="Q106" s="55">
        <f t="shared" ref="Q106:Q111" si="28">1-(P106=P105)</f>
        <v>0</v>
      </c>
      <c r="R106" s="34">
        <f t="shared" ref="R106:R111" si="29">M106+S106/1000+T106/10000+U106/100000+V106/1000000+W106/10000000+X106/100000000</f>
        <v>60.005666640000001</v>
      </c>
      <c r="S106" s="168">
        <v>14</v>
      </c>
      <c r="T106" s="166">
        <v>15</v>
      </c>
      <c r="U106" s="166">
        <v>15</v>
      </c>
      <c r="V106" s="32">
        <v>15</v>
      </c>
      <c r="W106" s="32">
        <v>15</v>
      </c>
      <c r="X106" s="32">
        <v>14</v>
      </c>
      <c r="Z106" s="35">
        <v>0</v>
      </c>
      <c r="AA106" s="35">
        <v>0</v>
      </c>
      <c r="AB106" s="35">
        <v>0</v>
      </c>
      <c r="AC106" s="35">
        <v>0</v>
      </c>
      <c r="AD106" s="36">
        <v>5</v>
      </c>
      <c r="AE106" s="37">
        <v>59.007255500000007</v>
      </c>
      <c r="AF106" s="38">
        <v>15</v>
      </c>
      <c r="AG106" s="32">
        <v>60</v>
      </c>
      <c r="AH106" s="25" t="s">
        <v>1208</v>
      </c>
      <c r="AI106" s="25" t="s">
        <v>1209</v>
      </c>
      <c r="AJ106" s="25"/>
    </row>
    <row r="107" spans="1:36">
      <c r="A107" s="1">
        <v>2</v>
      </c>
      <c r="B107" s="1" t="s">
        <v>1139</v>
      </c>
      <c r="C107" s="149" t="s">
        <v>36</v>
      </c>
      <c r="D107" s="168">
        <v>15</v>
      </c>
      <c r="E107" s="166">
        <v>14</v>
      </c>
      <c r="F107" s="166">
        <v>15</v>
      </c>
      <c r="G107" s="32">
        <v>15</v>
      </c>
      <c r="H107" s="32">
        <v>14</v>
      </c>
      <c r="I107" s="32">
        <v>14</v>
      </c>
      <c r="J107" s="32">
        <f t="shared" si="24"/>
        <v>59</v>
      </c>
      <c r="K107" s="32"/>
      <c r="L107" s="32" t="s">
        <v>1209</v>
      </c>
      <c r="M107" s="32">
        <f t="shared" si="25"/>
        <v>58.989899999999999</v>
      </c>
      <c r="N107" s="32">
        <f t="shared" si="26"/>
        <v>6</v>
      </c>
      <c r="O107" s="32">
        <f t="shared" ca="1" si="27"/>
        <v>0</v>
      </c>
      <c r="P107" s="33" t="s">
        <v>1137</v>
      </c>
      <c r="Q107" s="55">
        <f t="shared" si="28"/>
        <v>0</v>
      </c>
      <c r="R107" s="34">
        <f t="shared" si="29"/>
        <v>59.006466539999991</v>
      </c>
      <c r="S107" s="168">
        <v>15</v>
      </c>
      <c r="T107" s="166">
        <v>14</v>
      </c>
      <c r="U107" s="166">
        <v>15</v>
      </c>
      <c r="V107" s="32">
        <v>15</v>
      </c>
      <c r="W107" s="32">
        <v>14</v>
      </c>
      <c r="X107" s="32">
        <v>14</v>
      </c>
      <c r="Z107" s="35">
        <v>0</v>
      </c>
      <c r="AA107" s="35">
        <v>0</v>
      </c>
      <c r="AB107" s="35">
        <v>0</v>
      </c>
      <c r="AC107" s="35">
        <v>0</v>
      </c>
      <c r="AD107" s="36">
        <v>5</v>
      </c>
      <c r="AE107" s="37">
        <v>59.0071564</v>
      </c>
      <c r="AF107" s="38">
        <v>15</v>
      </c>
      <c r="AG107" s="32">
        <v>60</v>
      </c>
      <c r="AH107" s="25" t="s">
        <v>1208</v>
      </c>
      <c r="AI107" s="25" t="s">
        <v>1209</v>
      </c>
      <c r="AJ107" s="25" t="s">
        <v>1210</v>
      </c>
    </row>
    <row r="108" spans="1:36">
      <c r="A108" s="1">
        <v>3</v>
      </c>
      <c r="B108" s="1" t="s">
        <v>1140</v>
      </c>
      <c r="C108" s="149" t="s">
        <v>36</v>
      </c>
      <c r="D108" s="168">
        <v>13</v>
      </c>
      <c r="E108" s="166">
        <v>13</v>
      </c>
      <c r="F108" s="166"/>
      <c r="G108" s="32"/>
      <c r="H108" s="32">
        <v>13</v>
      </c>
      <c r="I108" s="32">
        <v>13</v>
      </c>
      <c r="J108" s="32">
        <f t="shared" si="24"/>
        <v>52</v>
      </c>
      <c r="K108" s="32"/>
      <c r="L108" s="32" t="s">
        <v>1210</v>
      </c>
      <c r="M108" s="32">
        <f t="shared" si="25"/>
        <v>51.989800000000002</v>
      </c>
      <c r="N108" s="32">
        <f t="shared" si="26"/>
        <v>4</v>
      </c>
      <c r="O108" s="32">
        <f t="shared" ca="1" si="27"/>
        <v>0</v>
      </c>
      <c r="P108" s="33" t="s">
        <v>1137</v>
      </c>
      <c r="Q108" s="55">
        <f t="shared" si="28"/>
        <v>0</v>
      </c>
      <c r="R108" s="34">
        <f t="shared" si="29"/>
        <v>52.004243000000002</v>
      </c>
      <c r="S108" s="168">
        <v>13</v>
      </c>
      <c r="T108" s="166">
        <v>13</v>
      </c>
      <c r="U108" s="32">
        <v>13</v>
      </c>
      <c r="V108" s="32">
        <v>13</v>
      </c>
      <c r="W108" s="166"/>
      <c r="X108" s="32"/>
      <c r="Z108" s="35">
        <v>0</v>
      </c>
      <c r="AA108" s="35">
        <v>0</v>
      </c>
      <c r="AB108" s="35">
        <v>0</v>
      </c>
      <c r="AC108" s="35">
        <v>0</v>
      </c>
      <c r="AD108" s="36">
        <v>3</v>
      </c>
      <c r="AE108" s="37">
        <v>39.004701300000001</v>
      </c>
      <c r="AF108" s="38">
        <v>13</v>
      </c>
      <c r="AG108" s="32">
        <v>52</v>
      </c>
      <c r="AH108" s="25"/>
      <c r="AI108" s="25"/>
      <c r="AJ108" s="25" t="s">
        <v>1210</v>
      </c>
    </row>
    <row r="109" spans="1:36">
      <c r="A109" s="1">
        <v>4</v>
      </c>
      <c r="B109" s="1" t="s">
        <v>1211</v>
      </c>
      <c r="C109" s="149" t="s">
        <v>107</v>
      </c>
      <c r="D109" s="168">
        <v>12</v>
      </c>
      <c r="E109" s="166"/>
      <c r="F109" s="166"/>
      <c r="G109" s="32"/>
      <c r="H109" s="32"/>
      <c r="I109" s="32"/>
      <c r="J109" s="32">
        <f t="shared" si="24"/>
        <v>12</v>
      </c>
      <c r="K109" s="32"/>
      <c r="L109" s="32"/>
      <c r="M109" s="32">
        <f t="shared" si="25"/>
        <v>11.989699999999999</v>
      </c>
      <c r="N109" s="32">
        <f t="shared" si="26"/>
        <v>1</v>
      </c>
      <c r="O109" s="32">
        <f t="shared" ca="1" si="27"/>
        <v>0</v>
      </c>
      <c r="P109" s="33" t="s">
        <v>1137</v>
      </c>
      <c r="Q109" s="55">
        <f t="shared" si="28"/>
        <v>0</v>
      </c>
      <c r="R109" s="34">
        <f t="shared" si="29"/>
        <v>12.0017</v>
      </c>
      <c r="S109" s="168">
        <v>12</v>
      </c>
      <c r="T109" s="166"/>
      <c r="U109" s="166"/>
      <c r="V109" s="32"/>
      <c r="W109" s="32"/>
      <c r="X109" s="32"/>
      <c r="Z109" s="35">
        <v>0</v>
      </c>
      <c r="AA109" s="35">
        <v>0</v>
      </c>
      <c r="AB109" s="35">
        <v>0</v>
      </c>
      <c r="AC109" s="35">
        <v>0</v>
      </c>
      <c r="AD109" s="36">
        <v>1</v>
      </c>
      <c r="AE109" s="37">
        <v>12.0023</v>
      </c>
      <c r="AF109" s="38">
        <v>12</v>
      </c>
      <c r="AG109" s="32">
        <v>24</v>
      </c>
      <c r="AH109" s="25"/>
      <c r="AI109" s="25"/>
      <c r="AJ109" s="25"/>
    </row>
    <row r="110" spans="1:36">
      <c r="A110" s="1">
        <v>5</v>
      </c>
      <c r="B110" s="1" t="s">
        <v>1212</v>
      </c>
      <c r="C110" s="149" t="s">
        <v>1165</v>
      </c>
      <c r="D110" s="168"/>
      <c r="E110" s="166"/>
      <c r="F110" s="166"/>
      <c r="G110" s="32"/>
      <c r="H110" s="32">
        <v>12</v>
      </c>
      <c r="I110" s="32"/>
      <c r="J110" s="32">
        <f t="shared" si="24"/>
        <v>12</v>
      </c>
      <c r="K110" s="32"/>
      <c r="L110" s="32"/>
      <c r="M110" s="32">
        <f t="shared" si="25"/>
        <v>11.989599999999999</v>
      </c>
      <c r="N110" s="32">
        <f t="shared" si="26"/>
        <v>1</v>
      </c>
      <c r="O110" s="32">
        <f t="shared" ca="1" si="27"/>
        <v>0</v>
      </c>
      <c r="P110" s="33" t="s">
        <v>1137</v>
      </c>
      <c r="Q110" s="55">
        <f t="shared" si="28"/>
        <v>0</v>
      </c>
      <c r="R110" s="34">
        <f t="shared" si="29"/>
        <v>11.98972</v>
      </c>
      <c r="S110" s="168"/>
      <c r="T110" s="166"/>
      <c r="U110" s="32">
        <v>12</v>
      </c>
      <c r="V110" s="166"/>
      <c r="W110" s="32"/>
      <c r="X110" s="32"/>
      <c r="Z110" s="35">
        <v>0</v>
      </c>
      <c r="AA110" s="35">
        <v>0</v>
      </c>
      <c r="AB110" s="35">
        <v>0</v>
      </c>
      <c r="AC110" s="35">
        <v>0</v>
      </c>
      <c r="AD110" s="36">
        <v>1</v>
      </c>
      <c r="AE110" s="37">
        <v>11.9902012</v>
      </c>
      <c r="AF110" s="38">
        <v>12</v>
      </c>
      <c r="AG110" s="32">
        <v>24</v>
      </c>
      <c r="AH110" s="25"/>
      <c r="AI110" s="25"/>
      <c r="AJ110" s="25"/>
    </row>
    <row r="111" spans="1:36">
      <c r="A111" s="1">
        <v>6</v>
      </c>
      <c r="B111" s="1" t="s">
        <v>1213</v>
      </c>
      <c r="C111" s="149" t="s">
        <v>24</v>
      </c>
      <c r="D111" s="168">
        <v>11</v>
      </c>
      <c r="E111" s="166"/>
      <c r="F111" s="166"/>
      <c r="G111" s="32"/>
      <c r="H111" s="32"/>
      <c r="I111" s="32"/>
      <c r="J111" s="32">
        <f t="shared" si="24"/>
        <v>11</v>
      </c>
      <c r="K111" s="32"/>
      <c r="L111" s="32"/>
      <c r="M111" s="32">
        <f t="shared" si="25"/>
        <v>10.9895</v>
      </c>
      <c r="N111" s="32">
        <f t="shared" si="26"/>
        <v>1</v>
      </c>
      <c r="O111" s="32">
        <f t="shared" ca="1" si="27"/>
        <v>0</v>
      </c>
      <c r="P111" s="33" t="s">
        <v>1137</v>
      </c>
      <c r="Q111" s="55">
        <f t="shared" si="28"/>
        <v>0</v>
      </c>
      <c r="R111" s="34">
        <f t="shared" si="29"/>
        <v>11.000499999999999</v>
      </c>
      <c r="S111" s="168">
        <v>11</v>
      </c>
      <c r="T111" s="166"/>
      <c r="U111" s="166"/>
      <c r="V111" s="32"/>
      <c r="W111" s="32"/>
      <c r="X111" s="32"/>
      <c r="Z111" s="35" t="s">
        <v>1294</v>
      </c>
      <c r="AA111" s="35">
        <v>0</v>
      </c>
      <c r="AB111" s="35">
        <v>0</v>
      </c>
      <c r="AC111" s="35">
        <v>0</v>
      </c>
      <c r="AD111" s="36">
        <v>1</v>
      </c>
      <c r="AE111" s="37">
        <v>11.001099999999999</v>
      </c>
      <c r="AF111" s="38">
        <v>11</v>
      </c>
      <c r="AG111" s="32">
        <v>22</v>
      </c>
      <c r="AH111" s="25"/>
      <c r="AI111" s="25"/>
      <c r="AJ111" s="25"/>
    </row>
    <row r="112" spans="1:36" ht="3" customHeight="1">
      <c r="A112" s="149"/>
      <c r="B112" s="149"/>
      <c r="C112" s="149"/>
      <c r="D112" s="168"/>
      <c r="E112" s="168"/>
      <c r="F112" s="166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4"/>
      <c r="S112" s="32"/>
      <c r="T112" s="32"/>
      <c r="U112" s="32"/>
      <c r="V112" s="32"/>
      <c r="W112" s="32"/>
      <c r="X112" s="32"/>
      <c r="AD112" s="1"/>
      <c r="AE112" s="38"/>
      <c r="AF112" s="25"/>
      <c r="AG112" s="25"/>
      <c r="AH112" s="25"/>
      <c r="AI112" s="25"/>
      <c r="AJ112" s="25"/>
    </row>
    <row r="113" spans="1:36" ht="15">
      <c r="C113" s="164"/>
      <c r="D113" s="165"/>
      <c r="E113" s="166"/>
      <c r="F113" s="166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4"/>
      <c r="S113" s="32"/>
      <c r="T113" s="32"/>
      <c r="U113" s="32"/>
      <c r="V113" s="32"/>
      <c r="W113" s="32"/>
      <c r="X113" s="32"/>
      <c r="AD113" s="1"/>
      <c r="AE113" s="38"/>
      <c r="AF113" s="25"/>
      <c r="AG113" s="25"/>
      <c r="AH113" s="25"/>
      <c r="AI113" s="25"/>
      <c r="AJ113" s="25"/>
    </row>
    <row r="114" spans="1:36" ht="15">
      <c r="A114" s="26" t="s">
        <v>1141</v>
      </c>
      <c r="C114" s="164"/>
      <c r="D114" s="165"/>
      <c r="E114" s="166"/>
      <c r="F114" s="166"/>
      <c r="G114" s="32"/>
      <c r="H114" s="32"/>
      <c r="I114" s="32"/>
      <c r="J114" s="32"/>
      <c r="K114" s="32"/>
      <c r="L114" s="32"/>
      <c r="M114" s="32"/>
      <c r="N114" s="32"/>
      <c r="O114" s="32"/>
      <c r="P114" s="85" t="str">
        <f>A114</f>
        <v>U15G</v>
      </c>
      <c r="Q114" s="32"/>
      <c r="R114" s="34"/>
      <c r="S114" s="32"/>
      <c r="T114" s="32"/>
      <c r="U114" s="32"/>
      <c r="V114" s="32"/>
      <c r="W114" s="32"/>
      <c r="X114" s="32"/>
      <c r="AD114" s="1"/>
      <c r="AE114" s="38"/>
      <c r="AF114" s="25"/>
      <c r="AG114" s="25"/>
      <c r="AH114" s="25">
        <v>55</v>
      </c>
      <c r="AI114" s="25">
        <v>51</v>
      </c>
      <c r="AJ114" s="25">
        <v>45</v>
      </c>
    </row>
    <row r="115" spans="1:36">
      <c r="A115" s="1">
        <v>1</v>
      </c>
      <c r="B115" s="1" t="s">
        <v>1143</v>
      </c>
      <c r="C115" s="149" t="s">
        <v>24</v>
      </c>
      <c r="D115" s="168"/>
      <c r="E115" s="166">
        <v>15</v>
      </c>
      <c r="F115" s="166">
        <v>15</v>
      </c>
      <c r="G115" s="32"/>
      <c r="H115" s="32">
        <v>15</v>
      </c>
      <c r="I115" s="32">
        <v>14</v>
      </c>
      <c r="J115" s="32">
        <f>IFERROR(LARGE(D115:I115,1),0)+IF($C$5&gt;=2,IFERROR(LARGE(D115:I115,2),0),0)+IF($C$5&gt;=3,IFERROR(LARGE(D115:I115,3),0),0)+IF($C$5&gt;=4,IFERROR(LARGE(D115:I115,4),0),0)+IF($C$5&gt;=5,IFERROR(LARGE(D115:I115,5),0),0)+IF($C$5&gt;=6,IFERROR(LARGE(D115:I115,6),0),0)</f>
        <v>59</v>
      </c>
      <c r="K115" s="32"/>
      <c r="L115" s="32" t="s">
        <v>1214</v>
      </c>
      <c r="M115" s="32">
        <f>J115-(ROW(J115)-ROW(J$6))/10000</f>
        <v>58.989100000000001</v>
      </c>
      <c r="N115" s="32">
        <f>COUNT(D115:I115)</f>
        <v>4</v>
      </c>
      <c r="O115" s="32">
        <f ca="1">IF(AND(N115=1,OFFSET(C115,0,O$3)&gt;0),"Y",0)</f>
        <v>0</v>
      </c>
      <c r="P115" s="33" t="s">
        <v>1141</v>
      </c>
      <c r="Q115" s="55">
        <f>1-(P115=P114)</f>
        <v>0</v>
      </c>
      <c r="R115" s="34">
        <f>M115+S115/1000+T115/10000+U115/100000+V115/1000000+W115/10000000+X115/100000000</f>
        <v>58.990766399999998</v>
      </c>
      <c r="S115" s="168"/>
      <c r="T115" s="166">
        <v>15</v>
      </c>
      <c r="U115" s="166">
        <v>15</v>
      </c>
      <c r="V115" s="32">
        <v>15</v>
      </c>
      <c r="W115" s="32">
        <v>14</v>
      </c>
      <c r="X115" s="32"/>
      <c r="Z115" s="35">
        <v>0</v>
      </c>
      <c r="AA115" s="35">
        <v>0</v>
      </c>
      <c r="AB115" s="35">
        <v>0</v>
      </c>
      <c r="AC115" s="35">
        <v>0</v>
      </c>
      <c r="AD115" s="36">
        <v>3</v>
      </c>
      <c r="AE115" s="37">
        <v>45.006001500000004</v>
      </c>
      <c r="AF115" s="38">
        <v>15</v>
      </c>
      <c r="AG115" s="32">
        <v>60</v>
      </c>
      <c r="AH115" s="25" t="s">
        <v>1214</v>
      </c>
      <c r="AI115" s="25" t="s">
        <v>1215</v>
      </c>
      <c r="AJ115" s="25" t="s">
        <v>1216</v>
      </c>
    </row>
    <row r="116" spans="1:36">
      <c r="A116" s="1">
        <v>2</v>
      </c>
      <c r="B116" s="1" t="s">
        <v>1142</v>
      </c>
      <c r="C116" s="149" t="s">
        <v>36</v>
      </c>
      <c r="D116" s="168">
        <v>15</v>
      </c>
      <c r="E116" s="166"/>
      <c r="F116" s="166">
        <v>13</v>
      </c>
      <c r="G116" s="32">
        <v>15</v>
      </c>
      <c r="H116" s="32">
        <v>12</v>
      </c>
      <c r="I116" s="32">
        <v>15</v>
      </c>
      <c r="J116" s="32">
        <f>IFERROR(LARGE(D116:I116,1),0)+IF($C$5&gt;=2,IFERROR(LARGE(D116:I116,2),0),0)+IF($C$5&gt;=3,IFERROR(LARGE(D116:I116,3),0),0)+IF($C$5&gt;=4,IFERROR(LARGE(D116:I116,4),0),0)+IF($C$5&gt;=5,IFERROR(LARGE(D116:I116,5),0),0)+IF($C$5&gt;=6,IFERROR(LARGE(D116:I116,6),0),0)</f>
        <v>58</v>
      </c>
      <c r="K116" s="32"/>
      <c r="L116" s="32" t="s">
        <v>1215</v>
      </c>
      <c r="M116" s="32">
        <f>J116-(ROW(J116)-ROW(J$6))/10000</f>
        <v>57.988999999999997</v>
      </c>
      <c r="N116" s="32">
        <f>COUNT(D116:I116)</f>
        <v>5</v>
      </c>
      <c r="O116" s="32">
        <f ca="1">IF(AND(N116=1,OFFSET(C116,0,O$3)&gt;0),"Y",0)</f>
        <v>0</v>
      </c>
      <c r="P116" s="33" t="s">
        <v>1141</v>
      </c>
      <c r="Q116" s="55">
        <f>1-(P116=P115)</f>
        <v>0</v>
      </c>
      <c r="R116" s="34">
        <f>M116+S116/1000+T116/10000+U116/100000+V116/1000000+W116/10000000+X116/100000000</f>
        <v>58.004166419999997</v>
      </c>
      <c r="S116" s="168">
        <v>15</v>
      </c>
      <c r="T116" s="166"/>
      <c r="U116" s="32">
        <v>15</v>
      </c>
      <c r="V116" s="32">
        <v>15</v>
      </c>
      <c r="W116" s="166">
        <v>13</v>
      </c>
      <c r="X116" s="32">
        <v>12</v>
      </c>
      <c r="Z116" s="35">
        <v>0</v>
      </c>
      <c r="AA116" s="35">
        <v>0</v>
      </c>
      <c r="AB116" s="35">
        <v>0</v>
      </c>
      <c r="AC116" s="35">
        <v>0</v>
      </c>
      <c r="AD116" s="36">
        <v>4</v>
      </c>
      <c r="AE116" s="37">
        <v>55.006016199999998</v>
      </c>
      <c r="AF116" s="38">
        <v>15</v>
      </c>
      <c r="AG116" s="32">
        <v>58</v>
      </c>
      <c r="AH116" s="25" t="s">
        <v>1214</v>
      </c>
      <c r="AI116" s="25" t="s">
        <v>1215</v>
      </c>
      <c r="AJ116" s="25" t="s">
        <v>1216</v>
      </c>
    </row>
    <row r="117" spans="1:36">
      <c r="A117" s="1">
        <v>3</v>
      </c>
      <c r="B117" s="1" t="s">
        <v>1144</v>
      </c>
      <c r="C117" s="149" t="s">
        <v>24</v>
      </c>
      <c r="D117" s="168">
        <v>14</v>
      </c>
      <c r="E117" s="166"/>
      <c r="F117" s="166">
        <v>14</v>
      </c>
      <c r="G117" s="32"/>
      <c r="H117" s="32">
        <v>14</v>
      </c>
      <c r="I117" s="32">
        <v>13</v>
      </c>
      <c r="J117" s="32">
        <f>IFERROR(LARGE(D117:I117,1),0)+IF($C$5&gt;=2,IFERROR(LARGE(D117:I117,2),0),0)+IF($C$5&gt;=3,IFERROR(LARGE(D117:I117,3),0),0)+IF($C$5&gt;=4,IFERROR(LARGE(D117:I117,4),0),0)+IF($C$5&gt;=5,IFERROR(LARGE(D117:I117,5),0),0)+IF($C$5&gt;=6,IFERROR(LARGE(D117:I117,6),0),0)</f>
        <v>55</v>
      </c>
      <c r="K117" s="32"/>
      <c r="L117" s="32" t="s">
        <v>1216</v>
      </c>
      <c r="M117" s="32">
        <f>J117-(ROW(J117)-ROW(J$6))/10000</f>
        <v>54.988900000000001</v>
      </c>
      <c r="N117" s="32">
        <f>COUNT(D117:I117)</f>
        <v>4</v>
      </c>
      <c r="O117" s="32">
        <f ca="1">IF(AND(N117=1,OFFSET(C117,0,O$3)&gt;0),"Y",0)</f>
        <v>0</v>
      </c>
      <c r="P117" s="33" t="s">
        <v>1141</v>
      </c>
      <c r="Q117" s="55">
        <f>1-(P117=P116)</f>
        <v>0</v>
      </c>
      <c r="R117" s="34">
        <f>M117+S117/1000+T117/10000+U117/100000+V117/1000000+W117/10000000+X117/100000000</f>
        <v>55.003055300000007</v>
      </c>
      <c r="S117" s="168">
        <v>14</v>
      </c>
      <c r="T117" s="166"/>
      <c r="U117" s="166">
        <v>14</v>
      </c>
      <c r="V117" s="32">
        <v>14</v>
      </c>
      <c r="W117" s="32">
        <v>13</v>
      </c>
      <c r="X117" s="32"/>
      <c r="Z117" s="35">
        <v>0</v>
      </c>
      <c r="AA117" s="35">
        <v>0</v>
      </c>
      <c r="AB117" s="35">
        <v>0</v>
      </c>
      <c r="AC117" s="35">
        <v>0</v>
      </c>
      <c r="AD117" s="36">
        <v>3</v>
      </c>
      <c r="AE117" s="37">
        <v>42.004801400000005</v>
      </c>
      <c r="AF117" s="38">
        <v>14</v>
      </c>
      <c r="AG117" s="32">
        <v>56</v>
      </c>
      <c r="AH117" s="25" t="s">
        <v>1214</v>
      </c>
      <c r="AI117" s="25" t="s">
        <v>1215</v>
      </c>
      <c r="AJ117" s="25" t="s">
        <v>1216</v>
      </c>
    </row>
    <row r="118" spans="1:36">
      <c r="A118" s="1">
        <v>4</v>
      </c>
      <c r="B118" s="1" t="s">
        <v>1146</v>
      </c>
      <c r="C118" s="149" t="s">
        <v>77</v>
      </c>
      <c r="D118" s="168">
        <v>13</v>
      </c>
      <c r="E118" s="166">
        <v>14</v>
      </c>
      <c r="F118" s="166"/>
      <c r="G118" s="32">
        <v>13</v>
      </c>
      <c r="H118" s="32">
        <v>11</v>
      </c>
      <c r="I118" s="32">
        <v>11</v>
      </c>
      <c r="J118" s="32">
        <f>IFERROR(LARGE(D118:I118,1),0)+IF($C$5&gt;=2,IFERROR(LARGE(D118:I118,2),0),0)+IF($C$5&gt;=3,IFERROR(LARGE(D118:I118,3),0),0)+IF($C$5&gt;=4,IFERROR(LARGE(D118:I118,4),0),0)+IF($C$5&gt;=5,IFERROR(LARGE(D118:I118,5),0),0)+IF($C$5&gt;=6,IFERROR(LARGE(D118:I118,6),0),0)</f>
        <v>51</v>
      </c>
      <c r="K118" s="32"/>
      <c r="L118" s="32"/>
      <c r="M118" s="32">
        <f>J118-(ROW(J118)-ROW(J$6))/10000</f>
        <v>50.988799999999998</v>
      </c>
      <c r="N118" s="32">
        <f>COUNT(D118:I118)</f>
        <v>5</v>
      </c>
      <c r="O118" s="32">
        <f ca="1">IF(AND(N118=1,OFFSET(C118,0,O$3)&gt;0),"Y",0)</f>
        <v>0</v>
      </c>
      <c r="P118" s="33" t="s">
        <v>1141</v>
      </c>
      <c r="Q118" s="55">
        <f>1-(P118=P117)</f>
        <v>0</v>
      </c>
      <c r="R118" s="34">
        <f>M118+S118/1000+T118/10000+U118/100000+V118/1000000+W118/10000000+X118/100000000</f>
        <v>51.00334209999999</v>
      </c>
      <c r="S118" s="168">
        <v>13</v>
      </c>
      <c r="T118" s="166">
        <v>14</v>
      </c>
      <c r="U118" s="32">
        <v>13</v>
      </c>
      <c r="V118" s="32">
        <v>11</v>
      </c>
      <c r="W118" s="32">
        <v>11</v>
      </c>
      <c r="X118" s="166"/>
      <c r="Z118" s="35">
        <v>0</v>
      </c>
      <c r="AA118" s="35">
        <v>0</v>
      </c>
      <c r="AB118" s="35">
        <v>0</v>
      </c>
      <c r="AC118" s="35">
        <v>0</v>
      </c>
      <c r="AD118" s="36">
        <v>4</v>
      </c>
      <c r="AE118" s="37">
        <v>51.004914100000008</v>
      </c>
      <c r="AF118" s="38">
        <v>14</v>
      </c>
      <c r="AG118" s="32">
        <v>54</v>
      </c>
      <c r="AH118" s="25"/>
      <c r="AI118" s="25" t="s">
        <v>1215</v>
      </c>
      <c r="AJ118" s="25" t="s">
        <v>1216</v>
      </c>
    </row>
    <row r="119" spans="1:36">
      <c r="A119" s="1">
        <v>5</v>
      </c>
      <c r="B119" s="1" t="s">
        <v>1145</v>
      </c>
      <c r="C119" s="149" t="s">
        <v>36</v>
      </c>
      <c r="D119" s="168">
        <v>9</v>
      </c>
      <c r="E119" s="166"/>
      <c r="F119" s="166"/>
      <c r="G119" s="32">
        <v>14</v>
      </c>
      <c r="H119" s="32">
        <v>13</v>
      </c>
      <c r="I119" s="32">
        <v>12</v>
      </c>
      <c r="J119" s="32">
        <f>IFERROR(LARGE(D119:I119,1),0)+IF($C$5&gt;=2,IFERROR(LARGE(D119:I119,2),0),0)+IF($C$5&gt;=3,IFERROR(LARGE(D119:I119,3),0),0)+IF($C$5&gt;=4,IFERROR(LARGE(D119:I119,4),0),0)+IF($C$5&gt;=5,IFERROR(LARGE(D119:I119,5),0),0)+IF($C$5&gt;=6,IFERROR(LARGE(D119:I119,6),0),0)</f>
        <v>48</v>
      </c>
      <c r="K119" s="32"/>
      <c r="L119" s="32"/>
      <c r="M119" s="32">
        <f>J119-(ROW(J119)-ROW(J$6))/10000</f>
        <v>47.988700000000001</v>
      </c>
      <c r="N119" s="32">
        <f>COUNT(D119:I119)</f>
        <v>4</v>
      </c>
      <c r="O119" s="32">
        <f ca="1">IF(AND(N119=1,OFFSET(C119,0,O$3)&gt;0),"Y",0)</f>
        <v>0</v>
      </c>
      <c r="P119" s="33" t="s">
        <v>1141</v>
      </c>
      <c r="Q119" s="55">
        <f>1-(P119=P118)</f>
        <v>0</v>
      </c>
      <c r="R119" s="34">
        <f>M119+S119/1000+T119/10000+U119/100000+V119/1000000+W119/10000000+X119/100000000</f>
        <v>47.997854200000006</v>
      </c>
      <c r="S119" s="168">
        <v>9</v>
      </c>
      <c r="T119" s="166"/>
      <c r="U119" s="32">
        <v>14</v>
      </c>
      <c r="V119" s="32">
        <v>13</v>
      </c>
      <c r="W119" s="32">
        <v>12</v>
      </c>
      <c r="X119" s="166"/>
      <c r="Z119" s="35">
        <v>0</v>
      </c>
      <c r="AA119" s="35">
        <v>0</v>
      </c>
      <c r="AB119" s="35">
        <v>0</v>
      </c>
      <c r="AC119" s="35">
        <v>0</v>
      </c>
      <c r="AD119" s="36">
        <v>3</v>
      </c>
      <c r="AE119" s="37">
        <v>35.998315300000002</v>
      </c>
      <c r="AF119" s="38">
        <v>14</v>
      </c>
      <c r="AG119" s="32">
        <v>50</v>
      </c>
      <c r="AH119" s="25"/>
      <c r="AI119" s="25"/>
      <c r="AJ119" s="25" t="s">
        <v>1216</v>
      </c>
    </row>
    <row r="120" spans="1:36" ht="3" customHeight="1">
      <c r="A120" s="149"/>
      <c r="B120" s="149"/>
      <c r="C120" s="149"/>
      <c r="D120" s="168"/>
      <c r="E120" s="168"/>
      <c r="F120" s="166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4"/>
      <c r="S120" s="32"/>
      <c r="T120" s="32"/>
      <c r="U120" s="32"/>
      <c r="V120" s="32"/>
      <c r="W120" s="32"/>
      <c r="X120" s="32"/>
      <c r="AD120" s="1"/>
      <c r="AE120" s="38"/>
      <c r="AF120" s="25"/>
      <c r="AG120" s="25"/>
      <c r="AH120" s="25"/>
      <c r="AI120" s="25"/>
      <c r="AJ120" s="25"/>
    </row>
    <row r="121" spans="1:36" ht="15">
      <c r="C121" s="164"/>
      <c r="D121" s="165"/>
      <c r="E121" s="166"/>
      <c r="F121" s="166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4"/>
      <c r="S121" s="32"/>
      <c r="T121" s="32"/>
      <c r="U121" s="32"/>
      <c r="V121" s="32"/>
      <c r="W121" s="32"/>
      <c r="X121" s="32"/>
      <c r="AD121" s="1"/>
      <c r="AE121" s="38"/>
      <c r="AF121" s="25"/>
      <c r="AG121" s="25"/>
      <c r="AH121" s="25"/>
      <c r="AI121" s="25"/>
      <c r="AJ121" s="25"/>
    </row>
    <row r="122" spans="1:36" ht="15">
      <c r="A122" s="26" t="s">
        <v>1147</v>
      </c>
      <c r="C122" s="164"/>
      <c r="D122" s="165"/>
      <c r="E122" s="166"/>
      <c r="F122" s="166"/>
      <c r="G122" s="32"/>
      <c r="H122" s="32"/>
      <c r="I122" s="32"/>
      <c r="J122" s="32"/>
      <c r="K122" s="32"/>
      <c r="L122" s="32"/>
      <c r="M122" s="32"/>
      <c r="N122" s="32"/>
      <c r="O122" s="32"/>
      <c r="P122" s="85" t="str">
        <f>A122</f>
        <v>U17B</v>
      </c>
      <c r="Q122" s="32"/>
      <c r="R122" s="34"/>
      <c r="S122" s="32"/>
      <c r="T122" s="32"/>
      <c r="U122" s="32"/>
      <c r="V122" s="32"/>
      <c r="W122" s="32"/>
      <c r="X122" s="32"/>
      <c r="AD122" s="1"/>
      <c r="AE122" s="38"/>
      <c r="AF122" s="25"/>
      <c r="AG122" s="25"/>
      <c r="AH122" s="25">
        <v>58</v>
      </c>
      <c r="AI122" s="25">
        <v>45</v>
      </c>
      <c r="AJ122" s="25">
        <v>14</v>
      </c>
    </row>
    <row r="123" spans="1:36">
      <c r="A123" s="1">
        <v>1</v>
      </c>
      <c r="B123" s="1" t="s">
        <v>1148</v>
      </c>
      <c r="C123" s="149" t="s">
        <v>90</v>
      </c>
      <c r="D123" s="168">
        <v>15</v>
      </c>
      <c r="E123" s="166"/>
      <c r="F123" s="166">
        <v>15</v>
      </c>
      <c r="G123" s="32"/>
      <c r="H123" s="32">
        <v>15</v>
      </c>
      <c r="I123" s="32">
        <v>15</v>
      </c>
      <c r="J123" s="32">
        <f>IFERROR(LARGE(D123:I123,1),0)+IF($C$5&gt;=2,IFERROR(LARGE(D123:I123,2),0),0)+IF($C$5&gt;=3,IFERROR(LARGE(D123:I123,3),0),0)+IF($C$5&gt;=4,IFERROR(LARGE(D123:I123,4),0),0)+IF($C$5&gt;=5,IFERROR(LARGE(D123:I123,5),0),0)+IF($C$5&gt;=6,IFERROR(LARGE(D123:I123,6),0),0)</f>
        <v>60</v>
      </c>
      <c r="K123" s="32"/>
      <c r="L123" s="32" t="s">
        <v>1217</v>
      </c>
      <c r="M123" s="32">
        <f>J123-(ROW(J123)-ROW(J$6))/10000</f>
        <v>59.988300000000002</v>
      </c>
      <c r="N123" s="32">
        <f>COUNT(D123:I123)</f>
        <v>4</v>
      </c>
      <c r="O123" s="32">
        <f ca="1">IF(AND(N123=1,OFFSET(C123,0,O$3)&gt;0),"Y",0)</f>
        <v>0</v>
      </c>
      <c r="P123" s="33" t="s">
        <v>1147</v>
      </c>
      <c r="Q123" s="55">
        <f>1-(P123=P122)</f>
        <v>0</v>
      </c>
      <c r="R123" s="34">
        <f>M123+S123/1000+T123/10000+U123/100000+V123/1000000+W123/10000000+X123/100000000</f>
        <v>60.003466500000002</v>
      </c>
      <c r="S123" s="168">
        <v>15</v>
      </c>
      <c r="T123" s="166"/>
      <c r="U123" s="166">
        <v>15</v>
      </c>
      <c r="V123" s="32">
        <v>15</v>
      </c>
      <c r="W123" s="32">
        <v>15</v>
      </c>
      <c r="X123" s="32"/>
      <c r="Z123" s="35">
        <v>0</v>
      </c>
      <c r="AA123" s="35">
        <v>0</v>
      </c>
      <c r="AB123" s="35">
        <v>0</v>
      </c>
      <c r="AC123" s="35">
        <v>0</v>
      </c>
      <c r="AD123" s="36">
        <v>3</v>
      </c>
      <c r="AE123" s="37">
        <v>45.005301500000002</v>
      </c>
      <c r="AF123" s="38">
        <v>15</v>
      </c>
      <c r="AG123" s="32">
        <v>60</v>
      </c>
      <c r="AH123" s="25" t="s">
        <v>1217</v>
      </c>
      <c r="AI123" s="25" t="s">
        <v>1218</v>
      </c>
      <c r="AJ123" s="25" t="s">
        <v>1219</v>
      </c>
    </row>
    <row r="124" spans="1:36">
      <c r="A124" s="1">
        <v>2</v>
      </c>
      <c r="B124" s="1" t="s">
        <v>1149</v>
      </c>
      <c r="C124" s="149" t="s">
        <v>47</v>
      </c>
      <c r="D124" s="168">
        <v>13</v>
      </c>
      <c r="E124" s="166">
        <v>15</v>
      </c>
      <c r="F124" s="166">
        <v>14</v>
      </c>
      <c r="G124" s="32">
        <v>15</v>
      </c>
      <c r="H124" s="32">
        <v>14</v>
      </c>
      <c r="I124" s="32">
        <v>14</v>
      </c>
      <c r="J124" s="32">
        <f>IFERROR(LARGE(D124:I124,1),0)+IF($C$5&gt;=2,IFERROR(LARGE(D124:I124,2),0),0)+IF($C$5&gt;=3,IFERROR(LARGE(D124:I124,3),0),0)+IF($C$5&gt;=4,IFERROR(LARGE(D124:I124,4),0),0)+IF($C$5&gt;=5,IFERROR(LARGE(D124:I124,5),0),0)+IF($C$5&gt;=6,IFERROR(LARGE(D124:I124,6),0),0)</f>
        <v>58</v>
      </c>
      <c r="K124" s="32"/>
      <c r="L124" s="32" t="s">
        <v>1218</v>
      </c>
      <c r="M124" s="32">
        <f>J124-(ROW(J124)-ROW(J$6))/10000</f>
        <v>57.988199999999999</v>
      </c>
      <c r="N124" s="32">
        <f>COUNT(D124:I124)</f>
        <v>6</v>
      </c>
      <c r="O124" s="32">
        <f ca="1">IF(AND(N124=1,OFFSET(C124,0,O$3)&gt;0),"Y",0)</f>
        <v>0</v>
      </c>
      <c r="P124" s="33" t="s">
        <v>1147</v>
      </c>
      <c r="Q124" s="55">
        <f>1-(P124=P123)</f>
        <v>0</v>
      </c>
      <c r="R124" s="34">
        <f>M124+S124/1000+T124/10000+U124/100000+V124/1000000+W124/10000000+X124/100000000</f>
        <v>58.002865539999995</v>
      </c>
      <c r="S124" s="168">
        <v>13</v>
      </c>
      <c r="T124" s="166">
        <v>15</v>
      </c>
      <c r="U124" s="32">
        <v>15</v>
      </c>
      <c r="V124" s="166">
        <v>14</v>
      </c>
      <c r="W124" s="32">
        <v>14</v>
      </c>
      <c r="X124" s="32">
        <v>14</v>
      </c>
      <c r="Z124" s="35">
        <v>0</v>
      </c>
      <c r="AA124" s="35">
        <v>0</v>
      </c>
      <c r="AB124" s="35">
        <v>0</v>
      </c>
      <c r="AC124" s="35">
        <v>0</v>
      </c>
      <c r="AD124" s="36">
        <v>5</v>
      </c>
      <c r="AE124" s="37">
        <v>58.005446399999997</v>
      </c>
      <c r="AF124" s="38">
        <v>15</v>
      </c>
      <c r="AG124" s="32">
        <v>59</v>
      </c>
      <c r="AH124" s="25" t="s">
        <v>1217</v>
      </c>
      <c r="AI124" s="25" t="s">
        <v>1218</v>
      </c>
      <c r="AJ124" s="25"/>
    </row>
    <row r="125" spans="1:36">
      <c r="A125" s="1">
        <v>3</v>
      </c>
      <c r="B125" s="1" t="s">
        <v>1220</v>
      </c>
      <c r="C125" s="149" t="s">
        <v>90</v>
      </c>
      <c r="D125" s="168">
        <v>14</v>
      </c>
      <c r="E125" s="166"/>
      <c r="F125" s="166"/>
      <c r="G125" s="32"/>
      <c r="H125" s="32"/>
      <c r="I125" s="32"/>
      <c r="J125" s="32">
        <f>IFERROR(LARGE(D125:I125,1),0)+IF($C$5&gt;=2,IFERROR(LARGE(D125:I125,2),0),0)+IF($C$5&gt;=3,IFERROR(LARGE(D125:I125,3),0),0)+IF($C$5&gt;=4,IFERROR(LARGE(D125:I125,4),0),0)+IF($C$5&gt;=5,IFERROR(LARGE(D125:I125,5),0),0)+IF($C$5&gt;=6,IFERROR(LARGE(D125:I125,6),0),0)</f>
        <v>14</v>
      </c>
      <c r="K125" s="32"/>
      <c r="L125" s="32" t="s">
        <v>1219</v>
      </c>
      <c r="M125" s="32">
        <f>J125-(ROW(J125)-ROW(J$6))/10000</f>
        <v>13.988099999999999</v>
      </c>
      <c r="N125" s="32">
        <f>COUNT(D125:I125)</f>
        <v>1</v>
      </c>
      <c r="O125" s="32">
        <f ca="1">IF(AND(N125=1,OFFSET(C125,0,O$3)&gt;0),"Y",0)</f>
        <v>0</v>
      </c>
      <c r="P125" s="33" t="s">
        <v>1147</v>
      </c>
      <c r="Q125" s="55">
        <f>1-(P125=P124)</f>
        <v>0</v>
      </c>
      <c r="R125" s="34">
        <f>M125+S125/1000+T125/10000+U125/100000+V125/1000000+W125/10000000+X125/100000000</f>
        <v>14.002099999999999</v>
      </c>
      <c r="S125" s="168">
        <v>14</v>
      </c>
      <c r="T125" s="166"/>
      <c r="U125" s="166"/>
      <c r="V125" s="32"/>
      <c r="W125" s="32"/>
      <c r="X125" s="32"/>
      <c r="Z125" s="35">
        <v>0</v>
      </c>
      <c r="AA125" s="35">
        <v>0</v>
      </c>
      <c r="AB125" s="35">
        <v>0</v>
      </c>
      <c r="AC125" s="35">
        <v>0</v>
      </c>
      <c r="AD125" s="36">
        <v>1</v>
      </c>
      <c r="AE125" s="37">
        <v>14.002699999999999</v>
      </c>
      <c r="AF125" s="38">
        <v>14</v>
      </c>
      <c r="AG125" s="32">
        <v>28</v>
      </c>
      <c r="AH125" s="25"/>
      <c r="AI125" s="25"/>
      <c r="AJ125" s="25" t="s">
        <v>1219</v>
      </c>
    </row>
    <row r="126" spans="1:36" ht="3" customHeight="1">
      <c r="A126" s="149"/>
      <c r="B126" s="149"/>
      <c r="C126" s="149"/>
      <c r="D126" s="168"/>
      <c r="E126" s="168"/>
      <c r="F126" s="166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4"/>
      <c r="S126" s="32"/>
      <c r="T126" s="32"/>
      <c r="U126" s="32"/>
      <c r="V126" s="32"/>
      <c r="W126" s="32"/>
      <c r="X126" s="32"/>
      <c r="AD126" s="1"/>
      <c r="AE126" s="38"/>
      <c r="AF126" s="25"/>
      <c r="AG126" s="25"/>
      <c r="AH126" s="25"/>
      <c r="AI126" s="25"/>
      <c r="AJ126" s="25"/>
    </row>
    <row r="127" spans="1:36" ht="15">
      <c r="C127" s="164"/>
      <c r="D127" s="165"/>
      <c r="E127" s="166"/>
      <c r="F127" s="166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4"/>
      <c r="S127" s="32"/>
      <c r="T127" s="32"/>
      <c r="U127" s="32"/>
      <c r="V127" s="32"/>
      <c r="W127" s="32"/>
      <c r="X127" s="32"/>
      <c r="AD127" s="1"/>
      <c r="AE127" s="38"/>
      <c r="AF127" s="25"/>
      <c r="AG127" s="25"/>
      <c r="AH127" s="25"/>
      <c r="AI127" s="25"/>
      <c r="AJ127" s="25"/>
    </row>
    <row r="128" spans="1:36" ht="15">
      <c r="A128" s="26" t="s">
        <v>1221</v>
      </c>
      <c r="C128" s="164"/>
      <c r="D128" s="165"/>
      <c r="E128" s="166"/>
      <c r="F128" s="166"/>
      <c r="G128" s="167"/>
      <c r="H128" s="32"/>
      <c r="I128" s="32"/>
      <c r="J128" s="32"/>
      <c r="K128" s="32"/>
      <c r="L128" s="32"/>
      <c r="M128" s="32"/>
      <c r="N128" s="32"/>
      <c r="O128" s="32"/>
      <c r="P128" s="85" t="str">
        <f>A128</f>
        <v>U17G</v>
      </c>
      <c r="Q128" s="32"/>
      <c r="R128" s="34"/>
      <c r="S128" s="32"/>
      <c r="T128" s="32"/>
      <c r="U128" s="32"/>
      <c r="V128" s="32"/>
      <c r="W128" s="32"/>
      <c r="X128" s="32"/>
      <c r="Z128" s="35" t="e">
        <v>#N/A</v>
      </c>
      <c r="AA128" s="35" t="e">
        <v>#N/A</v>
      </c>
      <c r="AB128" s="35" t="e">
        <v>#N/A</v>
      </c>
      <c r="AC128" s="35" t="e">
        <v>#N/A</v>
      </c>
      <c r="AD128" s="36"/>
      <c r="AE128" s="37"/>
      <c r="AF128" s="38">
        <v>0</v>
      </c>
      <c r="AG128" s="32">
        <v>0</v>
      </c>
      <c r="AH128" s="25"/>
      <c r="AI128" s="25"/>
      <c r="AJ128" s="25"/>
    </row>
    <row r="129" spans="3:36" ht="3" customHeight="1">
      <c r="C129" s="169"/>
      <c r="D129" s="166"/>
      <c r="E129" s="166"/>
      <c r="F129" s="170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165"/>
      <c r="T129" s="166"/>
      <c r="U129" s="166"/>
      <c r="V129" s="167"/>
      <c r="W129" s="32"/>
      <c r="X129" s="32"/>
      <c r="Z129" s="35" t="e">
        <v>#N/A</v>
      </c>
      <c r="AA129" s="35" t="e">
        <v>#N/A</v>
      </c>
      <c r="AB129" s="35" t="e">
        <v>#N/A</v>
      </c>
      <c r="AC129" s="35" t="e">
        <v>#N/A</v>
      </c>
      <c r="AD129" s="36"/>
      <c r="AE129" s="37"/>
      <c r="AF129" s="38">
        <v>0</v>
      </c>
      <c r="AG129" s="32">
        <v>0</v>
      </c>
      <c r="AH129" s="25"/>
      <c r="AI129" s="25"/>
      <c r="AJ129" s="25"/>
    </row>
    <row r="130" spans="3:36" ht="15"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166"/>
      <c r="T130" s="166"/>
      <c r="U130" s="170"/>
      <c r="V130" s="32"/>
      <c r="W130" s="32"/>
      <c r="X130" s="32"/>
      <c r="AD130" s="1"/>
      <c r="AE130" s="1"/>
    </row>
    <row r="131" spans="3:36">
      <c r="D131" s="27"/>
      <c r="F131" s="27"/>
      <c r="G131" s="27"/>
      <c r="H131" s="27"/>
      <c r="AD131" s="1"/>
      <c r="AE131" s="1"/>
    </row>
    <row r="132" spans="3:36">
      <c r="D132" s="27"/>
      <c r="E132" s="27"/>
      <c r="F132" s="27"/>
      <c r="G132" s="27"/>
      <c r="H132" s="27"/>
      <c r="AD132" s="1"/>
      <c r="AE132" s="1"/>
    </row>
    <row r="133" spans="3:36" ht="15">
      <c r="D133" s="27"/>
      <c r="E133" s="63"/>
      <c r="F133" s="27"/>
      <c r="G133" s="27"/>
      <c r="H133" s="27"/>
      <c r="AD133" s="1"/>
      <c r="AE133" s="1"/>
    </row>
    <row r="134" spans="3:36" ht="15">
      <c r="D134" s="27"/>
      <c r="E134" s="27"/>
      <c r="F134" s="27"/>
      <c r="G134" s="27"/>
      <c r="H134" s="63"/>
      <c r="AD134" s="1"/>
      <c r="AE134" s="1"/>
    </row>
    <row r="135" spans="3:36">
      <c r="D135" s="27"/>
      <c r="E135" s="27"/>
      <c r="F135" s="27"/>
      <c r="G135" s="27"/>
      <c r="H135" s="27"/>
      <c r="AD135" s="1"/>
      <c r="AE135" s="1"/>
    </row>
    <row r="136" spans="3:36">
      <c r="D136" s="27"/>
      <c r="E136" s="27"/>
      <c r="F136" s="27"/>
      <c r="G136" s="27"/>
      <c r="H136" s="27"/>
      <c r="AD136" s="1"/>
      <c r="AE136" s="1"/>
    </row>
    <row r="137" spans="3:36" ht="15">
      <c r="D137" s="27"/>
      <c r="E137" s="27"/>
      <c r="F137" s="27"/>
      <c r="G137" s="63"/>
      <c r="H137" s="27"/>
      <c r="AD137" s="1"/>
      <c r="AE137" s="1"/>
    </row>
    <row r="138" spans="3:36">
      <c r="D138" s="27"/>
      <c r="E138" s="27"/>
      <c r="F138" s="27"/>
      <c r="G138" s="27"/>
      <c r="H138" s="27"/>
      <c r="AD138" s="1"/>
      <c r="AE138" s="1"/>
    </row>
    <row r="139" spans="3:36">
      <c r="D139" s="27"/>
      <c r="E139" s="27"/>
      <c r="F139" s="27"/>
      <c r="G139" s="27"/>
      <c r="H139" s="27"/>
      <c r="AD139" s="1"/>
      <c r="AE139" s="1"/>
    </row>
    <row r="140" spans="3:36">
      <c r="D140" s="27"/>
      <c r="E140" s="27"/>
      <c r="F140" s="27"/>
      <c r="G140" s="27"/>
      <c r="H140" s="27"/>
      <c r="AD140" s="1"/>
      <c r="AE140" s="1"/>
    </row>
    <row r="141" spans="3:36">
      <c r="D141" s="27"/>
      <c r="E141" s="27"/>
      <c r="F141" s="27"/>
      <c r="G141" s="27"/>
      <c r="H141" s="27"/>
      <c r="AD141" s="1"/>
      <c r="AE141" s="1"/>
    </row>
    <row r="142" spans="3:36" ht="15">
      <c r="D142" s="27"/>
      <c r="E142" s="27"/>
      <c r="F142" s="63"/>
      <c r="G142" s="27"/>
      <c r="H142" s="27"/>
      <c r="AD142" s="1"/>
      <c r="AE142" s="1"/>
    </row>
    <row r="143" spans="3:36">
      <c r="D143" s="27"/>
      <c r="E143" s="27"/>
      <c r="F143" s="27"/>
      <c r="G143" s="27"/>
      <c r="H143" s="27"/>
      <c r="AD143" s="1"/>
      <c r="AE143" s="1"/>
    </row>
    <row r="144" spans="3:36" ht="15">
      <c r="D144" s="63"/>
      <c r="E144" s="63"/>
      <c r="F144" s="27"/>
      <c r="G144" s="27"/>
      <c r="H144" s="27"/>
      <c r="AD144" s="1"/>
      <c r="AE144" s="1"/>
    </row>
    <row r="145" spans="4:31">
      <c r="D145" s="27"/>
      <c r="E145" s="27"/>
      <c r="F145" s="27"/>
      <c r="G145" s="27"/>
      <c r="H145" s="27"/>
      <c r="AD145" s="1"/>
      <c r="AE145" s="1"/>
    </row>
    <row r="146" spans="4:31">
      <c r="D146" s="27"/>
      <c r="E146" s="27"/>
      <c r="F146" s="27"/>
      <c r="G146" s="27"/>
      <c r="AD146" s="1"/>
      <c r="AE146" s="1"/>
    </row>
    <row r="147" spans="4:31">
      <c r="D147" s="27"/>
      <c r="E147" s="27"/>
      <c r="F147" s="27"/>
      <c r="G147" s="27"/>
      <c r="AD147" s="1"/>
      <c r="AE147" s="1"/>
    </row>
    <row r="148" spans="4:31" ht="15">
      <c r="D148" s="27"/>
      <c r="E148" s="27"/>
      <c r="G148" s="27"/>
      <c r="H148" s="63"/>
      <c r="AD148" s="1"/>
      <c r="AE148" s="1"/>
    </row>
    <row r="149" spans="4:31">
      <c r="E149" s="27"/>
      <c r="G149" s="27"/>
      <c r="H149" s="27"/>
      <c r="AD149" s="1"/>
      <c r="AE149" s="1"/>
    </row>
    <row r="150" spans="4:31" ht="15">
      <c r="E150" s="27"/>
      <c r="F150" s="63"/>
      <c r="H150" s="27"/>
      <c r="AD150" s="1"/>
      <c r="AE150" s="1"/>
    </row>
    <row r="151" spans="4:31" ht="15">
      <c r="D151" s="63"/>
      <c r="F151" s="27"/>
      <c r="H151" s="27"/>
      <c r="AD151" s="1"/>
      <c r="AE151" s="1"/>
    </row>
    <row r="152" spans="4:31" ht="15">
      <c r="D152" s="27"/>
      <c r="F152" s="27"/>
      <c r="G152" s="63"/>
      <c r="H152" s="27"/>
      <c r="AD152" s="1"/>
      <c r="AE152" s="1"/>
    </row>
    <row r="153" spans="4:31" ht="15">
      <c r="D153" s="27"/>
      <c r="E153" s="63"/>
      <c r="F153" s="27"/>
      <c r="G153" s="27"/>
      <c r="H153" s="27"/>
      <c r="AD153" s="1"/>
      <c r="AE153" s="1"/>
    </row>
    <row r="154" spans="4:31">
      <c r="D154" s="27"/>
      <c r="E154" s="27"/>
      <c r="F154" s="27"/>
      <c r="G154" s="27"/>
      <c r="H154" s="27"/>
      <c r="AD154" s="1"/>
      <c r="AE154" s="1"/>
    </row>
    <row r="155" spans="4:31">
      <c r="E155" s="27"/>
      <c r="G155" s="27"/>
      <c r="H155" s="27"/>
      <c r="AD155" s="1"/>
      <c r="AE155" s="1"/>
    </row>
    <row r="156" spans="4:31">
      <c r="E156" s="27"/>
      <c r="G156" s="27"/>
      <c r="AD156" s="1"/>
      <c r="AE156" s="1"/>
    </row>
    <row r="157" spans="4:31">
      <c r="AD157" s="1"/>
      <c r="AE157" s="1"/>
    </row>
    <row r="158" spans="4:31" ht="15">
      <c r="H158" s="63"/>
      <c r="AD158" s="1"/>
      <c r="AE158" s="1"/>
    </row>
    <row r="159" spans="4:31" ht="15">
      <c r="E159" s="63"/>
      <c r="G159" s="63"/>
      <c r="H159" s="27"/>
      <c r="AD159" s="1"/>
      <c r="AE159" s="1"/>
    </row>
    <row r="160" spans="4:31">
      <c r="E160" s="27"/>
      <c r="G160" s="27"/>
      <c r="H160" s="27"/>
      <c r="AD160" s="1"/>
      <c r="AE160" s="1"/>
    </row>
    <row r="161" spans="5:31">
      <c r="E161" s="27"/>
      <c r="G161" s="27"/>
      <c r="H161" s="27"/>
      <c r="AD161" s="1"/>
      <c r="AE161" s="1"/>
    </row>
    <row r="162" spans="5:31">
      <c r="E162" s="27"/>
      <c r="G162" s="27"/>
      <c r="H162" s="27"/>
      <c r="AD162" s="1"/>
      <c r="AE162" s="1"/>
    </row>
    <row r="163" spans="5:31">
      <c r="G163" s="27"/>
      <c r="AD163" s="1"/>
      <c r="AE163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84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wksAwardsJunior">
    <tabColor rgb="FF9BBB59"/>
    <pageSetUpPr fitToPage="1"/>
  </sheetPr>
  <dimension ref="A1:AD46"/>
  <sheetViews>
    <sheetView topLeftCell="A13" workbookViewId="0">
      <selection activeCell="A28" sqref="A28"/>
    </sheetView>
  </sheetViews>
  <sheetFormatPr defaultRowHeight="12.75" outlineLevelCol="1"/>
  <cols>
    <col min="1" max="2" width="9.140625" style="2"/>
    <col min="3" max="3" width="34.28515625" style="2" customWidth="1"/>
    <col min="4" max="4" width="9.140625" style="2"/>
    <col min="5" max="5" width="8.5703125" style="2" customWidth="1"/>
    <col min="6" max="6" width="21.5703125" style="2" customWidth="1"/>
    <col min="7" max="9" width="10.28515625" style="2" hidden="1" customWidth="1" outlineLevel="1"/>
    <col min="10" max="10" width="16.5703125" style="2" hidden="1" customWidth="1" outlineLevel="1"/>
    <col min="11" max="11" width="10.7109375" style="2" hidden="1" customWidth="1" outlineLevel="1"/>
    <col min="12" max="16" width="10.28515625" style="2" hidden="1" customWidth="1" outlineLevel="1"/>
    <col min="17" max="17" width="24.140625" style="2" hidden="1" customWidth="1" outlineLevel="1"/>
    <col min="18" max="18" width="109" style="2" hidden="1" customWidth="1" outlineLevel="1"/>
    <col min="19" max="19" width="9.140625" style="2" hidden="1" customWidth="1" outlineLevel="1"/>
    <col min="20" max="20" width="38.28515625" style="2" hidden="1" customWidth="1" outlineLevel="1"/>
    <col min="21" max="24" width="9.140625" style="2" hidden="1" customWidth="1" outlineLevel="1"/>
    <col min="25" max="25" width="48.140625" style="2" hidden="1" customWidth="1" outlineLevel="1"/>
    <col min="26" max="29" width="9.140625" style="2" hidden="1" customWidth="1" outlineLevel="1"/>
    <col min="30" max="30" width="9.140625" style="2" collapsed="1"/>
    <col min="31" max="16384" width="9.140625" style="2"/>
  </cols>
  <sheetData>
    <row r="1" spans="1:29">
      <c r="G1" s="28" t="s">
        <v>1222</v>
      </c>
      <c r="H1" s="2">
        <v>124</v>
      </c>
      <c r="I1" s="2">
        <v>6</v>
      </c>
      <c r="J1" s="1" t="s">
        <v>1223</v>
      </c>
      <c r="K1" s="1"/>
    </row>
    <row r="2" spans="1:29">
      <c r="B2" s="26" t="s">
        <v>1282</v>
      </c>
    </row>
    <row r="3" spans="1:29">
      <c r="B3" s="26" t="s">
        <v>1224</v>
      </c>
      <c r="G3" s="97" t="str">
        <f>IF(COUNT(L5:L44)-SUM(L5:L44)=0,"All OK",IF(COUNT(L5:L44)-SUM(L5:L44)-COUNTIF(E5:E44,"No match")=0,"Some N/A","Queries"))</f>
        <v>Some N/A</v>
      </c>
      <c r="H3" s="98" t="str">
        <f>IF(SUM(H5:H44)=0,"All OK","Queries")</f>
        <v>All OK</v>
      </c>
      <c r="I3" s="98"/>
      <c r="J3" s="98"/>
      <c r="K3" s="98"/>
      <c r="R3" s="41" t="s">
        <v>1225</v>
      </c>
      <c r="Y3" s="2" t="s">
        <v>957</v>
      </c>
    </row>
    <row r="4" spans="1:29" ht="63.75">
      <c r="A4" s="1" t="s">
        <v>958</v>
      </c>
      <c r="C4" s="26" t="s">
        <v>959</v>
      </c>
      <c r="D4" s="26" t="s">
        <v>10</v>
      </c>
      <c r="E4" s="26" t="s">
        <v>960</v>
      </c>
      <c r="F4" s="26"/>
      <c r="G4" s="53" t="s">
        <v>961</v>
      </c>
      <c r="H4" s="53" t="s">
        <v>1226</v>
      </c>
      <c r="I4" s="53" t="s">
        <v>963</v>
      </c>
      <c r="J4" s="53" t="s">
        <v>964</v>
      </c>
      <c r="K4" s="53" t="s">
        <v>965</v>
      </c>
      <c r="L4" s="53" t="s">
        <v>1227</v>
      </c>
      <c r="M4" s="53" t="s">
        <v>967</v>
      </c>
      <c r="N4" s="53" t="s">
        <v>968</v>
      </c>
      <c r="O4" s="53" t="s">
        <v>969</v>
      </c>
      <c r="P4" s="99" t="s">
        <v>1228</v>
      </c>
      <c r="Q4" s="1" t="s">
        <v>971</v>
      </c>
      <c r="R4" s="1" t="s">
        <v>972</v>
      </c>
      <c r="S4" s="2" t="s">
        <v>973</v>
      </c>
      <c r="Y4" s="26" t="s">
        <v>959</v>
      </c>
      <c r="Z4" s="26" t="s">
        <v>10</v>
      </c>
      <c r="AA4" s="26" t="s">
        <v>960</v>
      </c>
    </row>
    <row r="5" spans="1:29">
      <c r="A5" s="69"/>
      <c r="B5" s="100" t="s">
        <v>1229</v>
      </c>
      <c r="C5" s="100"/>
      <c r="D5" s="100"/>
      <c r="E5" s="119"/>
      <c r="F5" s="120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02"/>
      <c r="S5" s="103"/>
      <c r="T5" s="103"/>
      <c r="U5" s="103"/>
      <c r="V5" s="123"/>
      <c r="Y5" s="124"/>
      <c r="Z5" s="124"/>
      <c r="AA5" s="125"/>
    </row>
    <row r="6" spans="1:29">
      <c r="A6" s="2" t="s">
        <v>1157</v>
      </c>
      <c r="B6" s="3">
        <v>1</v>
      </c>
      <c r="C6" s="126" t="s">
        <v>1086</v>
      </c>
      <c r="D6" s="126" t="s">
        <v>36</v>
      </c>
      <c r="E6" s="126">
        <v>100</v>
      </c>
      <c r="F6" s="171"/>
      <c r="G6" s="105" t="str">
        <f>IF(C6="No match","N/A",IF(L6=1,"OK",IF(R6="No qualifing runner","No prev","No")))</f>
        <v>OK</v>
      </c>
      <c r="H6" s="129">
        <v>0</v>
      </c>
      <c r="I6" s="130">
        <v>0</v>
      </c>
      <c r="J6" s="131">
        <v>0</v>
      </c>
      <c r="K6" s="130">
        <v>0</v>
      </c>
      <c r="L6" s="132">
        <v>1</v>
      </c>
      <c r="M6" s="108">
        <f>IF(C6="No match","N/A",E6-N6)</f>
        <v>0.97243450000000564</v>
      </c>
      <c r="N6" s="133">
        <v>99.027565499999994</v>
      </c>
      <c r="O6" s="133">
        <v>6</v>
      </c>
      <c r="P6" s="110" t="b">
        <f>C6=Q6</f>
        <v>1</v>
      </c>
      <c r="Q6" s="110" t="s">
        <v>1086</v>
      </c>
      <c r="R6" s="102" t="s">
        <v>1230</v>
      </c>
      <c r="S6" s="111"/>
      <c r="T6" s="111" t="s">
        <v>1231</v>
      </c>
      <c r="U6" s="111" t="s">
        <v>1165</v>
      </c>
      <c r="V6" s="112">
        <v>99</v>
      </c>
      <c r="X6" s="2">
        <v>1</v>
      </c>
      <c r="Y6" s="113" t="s">
        <v>1086</v>
      </c>
      <c r="Z6" s="113" t="s">
        <v>36</v>
      </c>
      <c r="AA6" s="114">
        <v>100</v>
      </c>
      <c r="AB6" s="2" t="b">
        <f>Y6=C6</f>
        <v>1</v>
      </c>
    </row>
    <row r="7" spans="1:29">
      <c r="A7" s="2" t="s">
        <v>1158</v>
      </c>
      <c r="B7" s="3">
        <v>2</v>
      </c>
      <c r="C7" s="126" t="s">
        <v>1089</v>
      </c>
      <c r="D7" s="126" t="s">
        <v>90</v>
      </c>
      <c r="E7" s="126">
        <v>98</v>
      </c>
      <c r="F7" s="171"/>
      <c r="G7" s="105" t="str">
        <f>IF(C7="No match","N/A",IF(L7=1,"OK",IF(R7="No qualifing runner","No prev","No")))</f>
        <v>OK</v>
      </c>
      <c r="H7" s="129">
        <v>0</v>
      </c>
      <c r="I7" s="130">
        <v>0</v>
      </c>
      <c r="J7" s="131">
        <v>0</v>
      </c>
      <c r="K7" s="130">
        <v>0</v>
      </c>
      <c r="L7" s="132">
        <v>1</v>
      </c>
      <c r="M7" s="108">
        <f>IF(C7="No match","N/A",E7-N7)</f>
        <v>-2.7357399999999643E-2</v>
      </c>
      <c r="N7" s="133">
        <v>98.0273574</v>
      </c>
      <c r="O7" s="133">
        <v>6</v>
      </c>
      <c r="P7" s="110" t="b">
        <f>C7=Q7</f>
        <v>1</v>
      </c>
      <c r="Q7" s="110" t="s">
        <v>1089</v>
      </c>
      <c r="R7" s="102" t="s">
        <v>1230</v>
      </c>
      <c r="S7" s="111"/>
      <c r="T7" s="111" t="s">
        <v>1232</v>
      </c>
      <c r="U7" s="111" t="s">
        <v>1165</v>
      </c>
      <c r="V7" s="112">
        <v>97</v>
      </c>
      <c r="X7" s="2">
        <v>2</v>
      </c>
      <c r="Y7" s="113" t="s">
        <v>1089</v>
      </c>
      <c r="Z7" s="113" t="s">
        <v>90</v>
      </c>
      <c r="AA7" s="114">
        <v>98</v>
      </c>
      <c r="AB7" s="2" t="b">
        <f>Y7=C7</f>
        <v>1</v>
      </c>
    </row>
    <row r="8" spans="1:29">
      <c r="A8" s="2" t="s">
        <v>1159</v>
      </c>
      <c r="B8" s="3">
        <v>3</v>
      </c>
      <c r="C8" s="126" t="s">
        <v>1090</v>
      </c>
      <c r="D8" s="126" t="s">
        <v>24</v>
      </c>
      <c r="E8" s="126">
        <v>93</v>
      </c>
      <c r="F8" s="171"/>
      <c r="G8" s="105" t="str">
        <f>IF(C8="No match","N/A",IF(L8=1,"OK",IF(R8="No qualifing runner","No prev","No")))</f>
        <v>OK</v>
      </c>
      <c r="H8" s="129">
        <v>0</v>
      </c>
      <c r="I8" s="130">
        <v>0</v>
      </c>
      <c r="J8" s="131">
        <v>0</v>
      </c>
      <c r="K8" s="130">
        <v>0</v>
      </c>
      <c r="L8" s="132">
        <v>1</v>
      </c>
      <c r="M8" s="108">
        <f>IF(C8="No match","N/A",E8-N8)</f>
        <v>-2.6153300000018476E-2</v>
      </c>
      <c r="N8" s="133">
        <v>93.026153300000018</v>
      </c>
      <c r="O8" s="133">
        <v>6</v>
      </c>
      <c r="P8" s="110" t="b">
        <f>C8=Q8</f>
        <v>1</v>
      </c>
      <c r="Q8" s="110" t="s">
        <v>1090</v>
      </c>
      <c r="R8" s="102" t="s">
        <v>1233</v>
      </c>
      <c r="S8" s="111"/>
      <c r="T8" s="111" t="s">
        <v>1090</v>
      </c>
      <c r="U8" s="111" t="s">
        <v>77</v>
      </c>
      <c r="V8" s="112">
        <v>84</v>
      </c>
      <c r="X8" s="2">
        <v>3</v>
      </c>
      <c r="Y8" s="113" t="s">
        <v>1090</v>
      </c>
      <c r="Z8" s="113" t="s">
        <v>24</v>
      </c>
      <c r="AA8" s="114">
        <v>93</v>
      </c>
      <c r="AB8" s="2" t="b">
        <f>Y8=C8</f>
        <v>1</v>
      </c>
    </row>
    <row r="9" spans="1:29"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02"/>
      <c r="S9" s="117"/>
      <c r="T9" s="117"/>
      <c r="U9" s="117"/>
      <c r="V9" s="118"/>
      <c r="Y9" s="102"/>
      <c r="Z9" s="102"/>
      <c r="AA9" s="110"/>
    </row>
    <row r="10" spans="1:29">
      <c r="A10" s="69"/>
      <c r="B10" s="100" t="s">
        <v>1234</v>
      </c>
      <c r="C10" s="100"/>
      <c r="D10" s="100"/>
      <c r="E10" s="100"/>
      <c r="F10" s="101"/>
      <c r="G10" s="122"/>
      <c r="H10" s="122"/>
      <c r="I10" s="122"/>
      <c r="J10" s="122"/>
      <c r="K10" s="122"/>
      <c r="L10" s="122"/>
      <c r="M10" s="122"/>
      <c r="N10" s="122"/>
      <c r="O10" s="122"/>
      <c r="P10" s="110"/>
      <c r="Q10" s="122"/>
      <c r="R10" s="102"/>
      <c r="S10" s="103"/>
      <c r="T10" s="103"/>
      <c r="U10" s="103"/>
      <c r="V10" s="123"/>
      <c r="X10" s="2" t="s">
        <v>1234</v>
      </c>
      <c r="Y10" s="124"/>
      <c r="Z10" s="124"/>
      <c r="AA10" s="125"/>
    </row>
    <row r="11" spans="1:29">
      <c r="A11" s="2" t="s">
        <v>1169</v>
      </c>
      <c r="B11" s="3">
        <v>1</v>
      </c>
      <c r="C11" s="126" t="s">
        <v>1103</v>
      </c>
      <c r="D11" s="126" t="s">
        <v>77</v>
      </c>
      <c r="E11" s="126">
        <v>100</v>
      </c>
      <c r="F11" s="171"/>
      <c r="G11" s="105" t="str">
        <f>IF(C11="No match","N/A",IF(L11=1,"OK",IF(R11="No qualifing runner","No prev","No")))</f>
        <v>OK</v>
      </c>
      <c r="H11" s="129">
        <v>0</v>
      </c>
      <c r="I11" s="130">
        <v>0</v>
      </c>
      <c r="J11" s="131">
        <v>0</v>
      </c>
      <c r="K11" s="130">
        <v>0</v>
      </c>
      <c r="L11" s="132">
        <v>1</v>
      </c>
      <c r="M11" s="108">
        <f>IF(C11="No match","N/A",E11-N11)</f>
        <v>24.975475000000003</v>
      </c>
      <c r="N11" s="133">
        <v>75.024524999999997</v>
      </c>
      <c r="O11" s="133">
        <v>4</v>
      </c>
      <c r="P11" s="110" t="b">
        <f>C11=Q11</f>
        <v>0</v>
      </c>
      <c r="Q11" s="110" t="s">
        <v>1106</v>
      </c>
      <c r="R11" s="102" t="s">
        <v>1235</v>
      </c>
      <c r="S11" s="111"/>
      <c r="T11" s="111" t="s">
        <v>1202</v>
      </c>
      <c r="U11" s="111" t="s">
        <v>77</v>
      </c>
      <c r="V11" s="112">
        <v>80</v>
      </c>
      <c r="X11" s="2">
        <v>1</v>
      </c>
      <c r="Y11" s="113" t="s">
        <v>1105</v>
      </c>
      <c r="Z11" s="113" t="s">
        <v>77</v>
      </c>
      <c r="AA11" s="114">
        <v>97</v>
      </c>
      <c r="AB11" s="2" t="b">
        <f>Y11=C11</f>
        <v>0</v>
      </c>
      <c r="AC11" s="1" t="s">
        <v>1236</v>
      </c>
    </row>
    <row r="12" spans="1:29">
      <c r="A12" s="2" t="s">
        <v>1170</v>
      </c>
      <c r="B12" s="3">
        <v>2</v>
      </c>
      <c r="C12" s="126" t="s">
        <v>1105</v>
      </c>
      <c r="D12" s="126" t="s">
        <v>77</v>
      </c>
      <c r="E12" s="126">
        <v>96</v>
      </c>
      <c r="F12" s="171"/>
      <c r="G12" s="105" t="str">
        <f>IF(C12="No match","N/A",IF(L12=1,"OK",IF(R12="No qualifing runner","No prev","No")))</f>
        <v>OK</v>
      </c>
      <c r="H12" s="129">
        <v>0</v>
      </c>
      <c r="I12" s="130">
        <v>0</v>
      </c>
      <c r="J12" s="131">
        <v>0</v>
      </c>
      <c r="K12" s="130">
        <v>0</v>
      </c>
      <c r="L12" s="132">
        <v>1</v>
      </c>
      <c r="M12" s="108">
        <f>IF(C12="No match","N/A",E12-N12)</f>
        <v>22.975797499999999</v>
      </c>
      <c r="N12" s="133">
        <v>73.024202500000001</v>
      </c>
      <c r="O12" s="133">
        <v>4</v>
      </c>
      <c r="P12" s="110" t="b">
        <f>C12=Q12</f>
        <v>0</v>
      </c>
      <c r="Q12" s="110" t="s">
        <v>1109</v>
      </c>
      <c r="R12" s="102" t="s">
        <v>1237</v>
      </c>
      <c r="S12" s="111"/>
      <c r="T12" s="111" t="s">
        <v>1105</v>
      </c>
      <c r="U12" s="111" t="s">
        <v>77</v>
      </c>
      <c r="V12" s="112">
        <v>69</v>
      </c>
      <c r="X12" s="2">
        <v>2</v>
      </c>
      <c r="Y12" s="113" t="s">
        <v>1106</v>
      </c>
      <c r="Z12" s="113" t="s">
        <v>47</v>
      </c>
      <c r="AA12" s="114">
        <v>95</v>
      </c>
      <c r="AB12" s="2" t="b">
        <f>Y12=C12</f>
        <v>0</v>
      </c>
    </row>
    <row r="13" spans="1:29">
      <c r="A13" s="2" t="s">
        <v>1171</v>
      </c>
      <c r="B13" s="3">
        <v>3</v>
      </c>
      <c r="C13" s="126" t="s">
        <v>1106</v>
      </c>
      <c r="D13" s="126" t="s">
        <v>47</v>
      </c>
      <c r="E13" s="126">
        <v>94</v>
      </c>
      <c r="F13" s="171"/>
      <c r="G13" s="105" t="str">
        <f>IF(C13="No match","N/A",IF(L13=1,"OK",IF(R13="No qualifing runner","No prev","No")))</f>
        <v>OK</v>
      </c>
      <c r="H13" s="129">
        <v>0</v>
      </c>
      <c r="I13" s="130">
        <v>0</v>
      </c>
      <c r="J13" s="131">
        <v>0</v>
      </c>
      <c r="K13" s="130">
        <v>0</v>
      </c>
      <c r="L13" s="132">
        <v>1</v>
      </c>
      <c r="M13" s="108">
        <f>IF(C13="No match","N/A",E13-N13)</f>
        <v>1.9760740000000112</v>
      </c>
      <c r="N13" s="133">
        <v>92.023925999999989</v>
      </c>
      <c r="O13" s="133">
        <v>5</v>
      </c>
      <c r="P13" s="110" t="b">
        <f>C13=Q13</f>
        <v>0</v>
      </c>
      <c r="Q13" s="110" t="s">
        <v>1104</v>
      </c>
      <c r="R13" s="102" t="s">
        <v>1238</v>
      </c>
      <c r="S13" s="111"/>
      <c r="T13" s="111" t="s">
        <v>1201</v>
      </c>
      <c r="U13" s="111" t="s">
        <v>36</v>
      </c>
      <c r="V13" s="112">
        <v>67</v>
      </c>
      <c r="X13" s="2">
        <v>3</v>
      </c>
      <c r="Y13" s="113" t="s">
        <v>1104</v>
      </c>
      <c r="Z13" s="113" t="s">
        <v>24</v>
      </c>
      <c r="AA13" s="114">
        <v>93</v>
      </c>
      <c r="AB13" s="2" t="b">
        <f>Y13=C13</f>
        <v>0</v>
      </c>
    </row>
    <row r="14" spans="1:29"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02"/>
      <c r="S14" s="117"/>
      <c r="T14" s="117"/>
      <c r="U14" s="117"/>
      <c r="V14" s="118"/>
      <c r="Y14" s="102"/>
      <c r="Z14" s="102"/>
      <c r="AA14" s="110"/>
    </row>
    <row r="15" spans="1:29">
      <c r="A15" s="69"/>
      <c r="B15" s="100" t="s">
        <v>1239</v>
      </c>
      <c r="C15" s="100"/>
      <c r="D15" s="100"/>
      <c r="E15" s="100"/>
      <c r="F15" s="101"/>
      <c r="G15" s="110"/>
      <c r="H15" s="110"/>
      <c r="I15" s="110"/>
      <c r="J15" s="110"/>
      <c r="K15" s="110"/>
      <c r="L15" s="110"/>
      <c r="M15" s="110"/>
      <c r="N15" s="110"/>
      <c r="O15" s="110"/>
      <c r="P15" s="122"/>
      <c r="Q15" s="110"/>
      <c r="R15" s="102"/>
      <c r="S15" s="103"/>
      <c r="T15" s="103"/>
      <c r="U15" s="103"/>
      <c r="V15" s="123"/>
      <c r="X15" s="1" t="s">
        <v>1239</v>
      </c>
      <c r="Y15" s="124"/>
      <c r="Z15" s="124"/>
      <c r="AA15" s="125"/>
    </row>
    <row r="16" spans="1:29">
      <c r="A16" s="2" t="s">
        <v>1188</v>
      </c>
      <c r="B16" s="3">
        <v>1</v>
      </c>
      <c r="C16" s="126" t="s">
        <v>1187</v>
      </c>
      <c r="D16" s="126" t="s">
        <v>47</v>
      </c>
      <c r="E16" s="126">
        <v>79</v>
      </c>
      <c r="F16" s="171"/>
      <c r="G16" s="105" t="str">
        <f>IF(C16="No match","N/A",IF(L16=1,"OK",IF(R16="No qualifing runner","No prev","No")))</f>
        <v>OK</v>
      </c>
      <c r="H16" s="129">
        <v>0</v>
      </c>
      <c r="I16" s="130">
        <v>0</v>
      </c>
      <c r="J16" s="131">
        <v>0</v>
      </c>
      <c r="K16" s="130">
        <v>0</v>
      </c>
      <c r="L16" s="132">
        <v>1</v>
      </c>
      <c r="M16" s="108">
        <f>IF(C16="No match","N/A",E16-N16)</f>
        <v>-1.6012000000003468E-2</v>
      </c>
      <c r="N16" s="133">
        <v>79.016012000000003</v>
      </c>
      <c r="O16" s="133">
        <v>5</v>
      </c>
      <c r="P16" s="110" t="b">
        <f>C16=Q16</f>
        <v>1</v>
      </c>
      <c r="Q16" s="110" t="s">
        <v>1187</v>
      </c>
      <c r="R16" s="102" t="s">
        <v>1187</v>
      </c>
      <c r="S16" s="111"/>
      <c r="T16" s="111" t="s">
        <v>1240</v>
      </c>
      <c r="U16" s="111" t="s">
        <v>47</v>
      </c>
      <c r="V16" s="112">
        <v>79</v>
      </c>
      <c r="X16" s="2">
        <v>1</v>
      </c>
      <c r="Y16" s="113" t="s">
        <v>1187</v>
      </c>
      <c r="Z16" s="113" t="s">
        <v>47</v>
      </c>
      <c r="AA16" s="114">
        <v>79</v>
      </c>
      <c r="AB16" s="2" t="b">
        <f>Y16=C16</f>
        <v>1</v>
      </c>
    </row>
    <row r="17" spans="1:28">
      <c r="A17" s="2" t="s">
        <v>1189</v>
      </c>
      <c r="B17" s="3">
        <v>2</v>
      </c>
      <c r="C17" s="126" t="s">
        <v>1124</v>
      </c>
      <c r="D17" s="126" t="s">
        <v>77</v>
      </c>
      <c r="E17" s="126">
        <v>75</v>
      </c>
      <c r="F17" s="171"/>
      <c r="G17" s="105" t="str">
        <f>IF(C17="No match","N/A",IF(L17=1,"OK",IF(R17="No qualifing runner","No prev","No")))</f>
        <v>OK</v>
      </c>
      <c r="H17" s="129">
        <v>0</v>
      </c>
      <c r="I17" s="130">
        <v>0</v>
      </c>
      <c r="J17" s="131">
        <v>0</v>
      </c>
      <c r="K17" s="130">
        <v>0</v>
      </c>
      <c r="L17" s="132">
        <v>1</v>
      </c>
      <c r="M17" s="108">
        <f>IF(C17="No match","N/A",E17-N17)</f>
        <v>1.9852011999999917</v>
      </c>
      <c r="N17" s="133">
        <v>73.014798800000008</v>
      </c>
      <c r="O17" s="133">
        <v>6</v>
      </c>
      <c r="P17" s="110" t="b">
        <f>C17=Q17</f>
        <v>1</v>
      </c>
      <c r="Q17" s="110" t="s">
        <v>1124</v>
      </c>
      <c r="R17" s="102" t="s">
        <v>1124</v>
      </c>
      <c r="S17" s="111"/>
      <c r="T17" s="111" t="s">
        <v>1241</v>
      </c>
      <c r="U17" s="111" t="s">
        <v>33</v>
      </c>
      <c r="V17" s="112">
        <v>78</v>
      </c>
      <c r="X17" s="2">
        <v>2</v>
      </c>
      <c r="Y17" s="113" t="s">
        <v>1124</v>
      </c>
      <c r="Z17" s="113" t="s">
        <v>77</v>
      </c>
      <c r="AA17" s="114">
        <v>75</v>
      </c>
      <c r="AB17" s="2" t="b">
        <f>Y17=C17</f>
        <v>1</v>
      </c>
    </row>
    <row r="18" spans="1:28">
      <c r="A18" s="2" t="s">
        <v>1190</v>
      </c>
      <c r="B18" s="3">
        <v>3</v>
      </c>
      <c r="C18" s="126" t="s">
        <v>1125</v>
      </c>
      <c r="D18" s="126" t="s">
        <v>90</v>
      </c>
      <c r="E18" s="126">
        <v>71</v>
      </c>
      <c r="F18" s="171"/>
      <c r="G18" s="105" t="str">
        <f>IF(C18="No match","N/A",IF(L18=1,"OK",IF(R18="No qualifing runner","No prev","No")))</f>
        <v>OK</v>
      </c>
      <c r="H18" s="129">
        <v>0</v>
      </c>
      <c r="I18" s="130">
        <v>0</v>
      </c>
      <c r="J18" s="131">
        <v>0</v>
      </c>
      <c r="K18" s="130">
        <v>0</v>
      </c>
      <c r="L18" s="132">
        <v>1</v>
      </c>
      <c r="M18" s="108">
        <f>IF(C18="No match","N/A",E18-N18)</f>
        <v>1.9864122999999978</v>
      </c>
      <c r="N18" s="133">
        <v>69.013587700000002</v>
      </c>
      <c r="O18" s="133">
        <v>6</v>
      </c>
      <c r="P18" s="110" t="b">
        <f>C18=Q18</f>
        <v>1</v>
      </c>
      <c r="Q18" s="110" t="s">
        <v>1125</v>
      </c>
      <c r="R18" s="102" t="s">
        <v>1125</v>
      </c>
      <c r="S18" s="111"/>
      <c r="T18" s="111" t="s">
        <v>1140</v>
      </c>
      <c r="U18" s="111" t="s">
        <v>36</v>
      </c>
      <c r="V18" s="112">
        <v>74</v>
      </c>
      <c r="X18" s="2">
        <v>3</v>
      </c>
      <c r="Y18" s="113" t="s">
        <v>1125</v>
      </c>
      <c r="Z18" s="113" t="s">
        <v>90</v>
      </c>
      <c r="AA18" s="114">
        <v>71</v>
      </c>
      <c r="AB18" s="2" t="b">
        <f>Y18=C18</f>
        <v>1</v>
      </c>
    </row>
    <row r="19" spans="1:28"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02"/>
      <c r="S19" s="117"/>
      <c r="T19" s="117"/>
      <c r="U19" s="117"/>
      <c r="V19" s="118"/>
      <c r="Y19" s="102"/>
      <c r="Z19" s="102"/>
      <c r="AA19" s="110"/>
    </row>
    <row r="20" spans="1:28">
      <c r="A20" s="69"/>
      <c r="B20" s="100" t="s">
        <v>1242</v>
      </c>
      <c r="C20" s="100"/>
      <c r="D20" s="100"/>
      <c r="E20" s="100"/>
      <c r="F20" s="101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02"/>
      <c r="S20" s="103"/>
      <c r="T20" s="103"/>
      <c r="U20" s="103"/>
      <c r="V20" s="123"/>
      <c r="X20" s="2" t="s">
        <v>1242</v>
      </c>
      <c r="Y20" s="124"/>
      <c r="Z20" s="124"/>
      <c r="AA20" s="125"/>
    </row>
    <row r="21" spans="1:28">
      <c r="A21" s="2" t="s">
        <v>1197</v>
      </c>
      <c r="B21" s="3">
        <v>1</v>
      </c>
      <c r="C21" s="126" t="s">
        <v>1128</v>
      </c>
      <c r="D21" s="126" t="s">
        <v>47</v>
      </c>
      <c r="E21" s="126">
        <v>80</v>
      </c>
      <c r="F21" s="171"/>
      <c r="G21" s="105" t="str">
        <f>IF(C21="No match","N/A",IF(L21=1,"OK",IF(R21="No qualifing runner","No prev","No")))</f>
        <v>OK</v>
      </c>
      <c r="H21" s="129">
        <v>0</v>
      </c>
      <c r="I21" s="130">
        <v>0</v>
      </c>
      <c r="J21" s="131">
        <v>0</v>
      </c>
      <c r="K21" s="130">
        <v>0</v>
      </c>
      <c r="L21" s="132">
        <v>1</v>
      </c>
      <c r="M21" s="108">
        <f>IF(C21="No match","N/A",E21-N21)</f>
        <v>-1.4820000000000277E-2</v>
      </c>
      <c r="N21" s="133">
        <v>80.01482</v>
      </c>
      <c r="O21" s="133">
        <v>5</v>
      </c>
      <c r="P21" s="110" t="b">
        <f>C21=Q21</f>
        <v>1</v>
      </c>
      <c r="Q21" s="110" t="s">
        <v>1128</v>
      </c>
      <c r="R21" s="102" t="s">
        <v>1128</v>
      </c>
      <c r="S21" s="111"/>
      <c r="T21" s="111" t="s">
        <v>1243</v>
      </c>
      <c r="U21" s="111" t="s">
        <v>36</v>
      </c>
      <c r="V21" s="112">
        <v>78</v>
      </c>
      <c r="X21" s="2">
        <v>1</v>
      </c>
      <c r="Y21" s="113" t="s">
        <v>1128</v>
      </c>
      <c r="Z21" s="113" t="s">
        <v>47</v>
      </c>
      <c r="AA21" s="114">
        <v>80</v>
      </c>
      <c r="AB21" s="2" t="b">
        <f>Y21=C21</f>
        <v>1</v>
      </c>
    </row>
    <row r="22" spans="1:28">
      <c r="A22" s="2" t="s">
        <v>1198</v>
      </c>
      <c r="B22" s="3">
        <v>2</v>
      </c>
      <c r="C22" s="126" t="s">
        <v>1130</v>
      </c>
      <c r="D22" s="126" t="s">
        <v>24</v>
      </c>
      <c r="E22" s="126">
        <v>74</v>
      </c>
      <c r="F22" s="171"/>
      <c r="G22" s="105" t="str">
        <f>IF(C22="No match","N/A",IF(L22=1,"OK",IF(R22="No qualifing runner","No prev","No")))</f>
        <v>OK</v>
      </c>
      <c r="H22" s="129">
        <v>0</v>
      </c>
      <c r="I22" s="130">
        <v>0</v>
      </c>
      <c r="J22" s="131">
        <v>0</v>
      </c>
      <c r="K22" s="130">
        <v>0</v>
      </c>
      <c r="L22" s="132">
        <v>1</v>
      </c>
      <c r="M22" s="108">
        <f>IF(C22="No match","N/A",E22-N22)</f>
        <v>0.98642119999998101</v>
      </c>
      <c r="N22" s="133">
        <v>73.013578800000019</v>
      </c>
      <c r="O22" s="133">
        <v>6</v>
      </c>
      <c r="P22" s="110" t="b">
        <f>C22=Q22</f>
        <v>1</v>
      </c>
      <c r="Q22" s="110" t="s">
        <v>1130</v>
      </c>
      <c r="R22" s="102" t="s">
        <v>1130</v>
      </c>
      <c r="S22" s="111"/>
      <c r="T22" s="111" t="s">
        <v>1145</v>
      </c>
      <c r="U22" s="111" t="s">
        <v>36</v>
      </c>
      <c r="V22" s="112">
        <v>68</v>
      </c>
      <c r="X22" s="2">
        <v>2</v>
      </c>
      <c r="Y22" s="113" t="s">
        <v>1130</v>
      </c>
      <c r="Z22" s="113" t="s">
        <v>24</v>
      </c>
      <c r="AA22" s="114">
        <v>74</v>
      </c>
      <c r="AB22" s="2" t="b">
        <f>Y22=C22</f>
        <v>1</v>
      </c>
    </row>
    <row r="23" spans="1:28">
      <c r="A23" s="2" t="s">
        <v>1199</v>
      </c>
      <c r="B23" s="3">
        <v>3</v>
      </c>
      <c r="C23" s="126" t="s">
        <v>1132</v>
      </c>
      <c r="D23" s="126" t="s">
        <v>36</v>
      </c>
      <c r="E23" s="126">
        <v>68</v>
      </c>
      <c r="F23" s="171"/>
      <c r="G23" s="105" t="str">
        <f>IF(C23="No match","N/A",IF(L23=1,"OK",IF(R23="No qualifing runner","No prev","No")))</f>
        <v>OK</v>
      </c>
      <c r="H23" s="129">
        <v>0</v>
      </c>
      <c r="I23" s="130">
        <v>0</v>
      </c>
      <c r="J23" s="131">
        <v>0</v>
      </c>
      <c r="K23" s="130">
        <v>0</v>
      </c>
      <c r="L23" s="132">
        <v>1</v>
      </c>
      <c r="M23" s="108">
        <f>IF(C23="No match","N/A",E23-N23)</f>
        <v>0.98778249999999446</v>
      </c>
      <c r="N23" s="133">
        <v>67.012217500000006</v>
      </c>
      <c r="O23" s="133">
        <v>5</v>
      </c>
      <c r="P23" s="110" t="b">
        <f>C23=Q23</f>
        <v>1</v>
      </c>
      <c r="Q23" s="110" t="s">
        <v>1132</v>
      </c>
      <c r="R23" s="102" t="s">
        <v>1244</v>
      </c>
      <c r="S23" s="111"/>
      <c r="T23" s="111" t="s">
        <v>1245</v>
      </c>
      <c r="U23" s="111" t="s">
        <v>77</v>
      </c>
      <c r="V23" s="112">
        <v>68</v>
      </c>
      <c r="X23" s="2">
        <v>3</v>
      </c>
      <c r="Y23" s="113" t="s">
        <v>1132</v>
      </c>
      <c r="Z23" s="113" t="s">
        <v>36</v>
      </c>
      <c r="AA23" s="114">
        <v>68</v>
      </c>
      <c r="AB23" s="2" t="b">
        <f>Y23=C23</f>
        <v>1</v>
      </c>
    </row>
    <row r="24" spans="1:28"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02"/>
      <c r="S24" s="117"/>
      <c r="T24" s="117"/>
      <c r="U24" s="117"/>
      <c r="V24" s="118"/>
      <c r="Y24" s="102"/>
      <c r="Z24" s="102"/>
      <c r="AA24" s="110"/>
    </row>
    <row r="25" spans="1:28">
      <c r="A25" s="69"/>
      <c r="B25" s="100" t="s">
        <v>1246</v>
      </c>
      <c r="C25" s="100"/>
      <c r="D25" s="100"/>
      <c r="E25" s="100"/>
      <c r="F25" s="101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02"/>
      <c r="S25" s="103"/>
      <c r="T25" s="103"/>
      <c r="U25" s="103"/>
      <c r="V25" s="123"/>
      <c r="X25" s="1" t="s">
        <v>1246</v>
      </c>
      <c r="Y25" s="124"/>
      <c r="Z25" s="124"/>
      <c r="AA25" s="125"/>
    </row>
    <row r="26" spans="1:28">
      <c r="A26" s="2" t="s">
        <v>1208</v>
      </c>
      <c r="B26" s="3">
        <v>1</v>
      </c>
      <c r="C26" s="126" t="s">
        <v>1138</v>
      </c>
      <c r="D26" s="126" t="s">
        <v>90</v>
      </c>
      <c r="E26" s="126">
        <v>60</v>
      </c>
      <c r="F26" s="171"/>
      <c r="G26" s="105" t="str">
        <f>IF(C26="No match","N/A",IF(L26=1,"OK",IF(R26="No qualifing runner","No prev","No")))</f>
        <v>OK</v>
      </c>
      <c r="H26" s="129">
        <v>0</v>
      </c>
      <c r="I26" s="130">
        <v>0</v>
      </c>
      <c r="J26" s="131">
        <v>0</v>
      </c>
      <c r="K26" s="130">
        <v>0</v>
      </c>
      <c r="L26" s="132">
        <v>1</v>
      </c>
      <c r="M26" s="108">
        <f>IF(C26="No match","N/A",E26-N26)</f>
        <v>0.99274449999999348</v>
      </c>
      <c r="N26" s="133">
        <v>59.007255500000007</v>
      </c>
      <c r="O26" s="133">
        <v>6</v>
      </c>
      <c r="P26" s="110" t="b">
        <f>C26=Q26</f>
        <v>1</v>
      </c>
      <c r="Q26" s="110" t="s">
        <v>1138</v>
      </c>
      <c r="R26" s="102" t="s">
        <v>1247</v>
      </c>
      <c r="S26" s="111"/>
      <c r="T26" s="111" t="s">
        <v>1248</v>
      </c>
      <c r="U26" s="111" t="s">
        <v>1165</v>
      </c>
      <c r="V26" s="112">
        <v>60</v>
      </c>
      <c r="X26" s="2">
        <v>1</v>
      </c>
      <c r="Y26" s="113" t="s">
        <v>1138</v>
      </c>
      <c r="Z26" s="113" t="s">
        <v>90</v>
      </c>
      <c r="AA26" s="114">
        <v>60</v>
      </c>
      <c r="AB26" s="2" t="b">
        <f>Y26=C26</f>
        <v>1</v>
      </c>
    </row>
    <row r="27" spans="1:28">
      <c r="A27" s="2" t="s">
        <v>1209</v>
      </c>
      <c r="B27" s="3">
        <v>2</v>
      </c>
      <c r="C27" s="126" t="s">
        <v>1139</v>
      </c>
      <c r="D27" s="126" t="s">
        <v>36</v>
      </c>
      <c r="E27" s="126">
        <v>59</v>
      </c>
      <c r="F27" s="1" t="s">
        <v>1249</v>
      </c>
      <c r="G27" s="105" t="str">
        <f>IF(C27="No match","N/A",IF(L27=1,"OK",IF(R27="No qualifing runner","No prev","No")))</f>
        <v>OK</v>
      </c>
      <c r="H27" s="129">
        <v>0</v>
      </c>
      <c r="I27" s="130">
        <v>0</v>
      </c>
      <c r="J27" s="131">
        <v>0</v>
      </c>
      <c r="K27" s="130">
        <v>0</v>
      </c>
      <c r="L27" s="132">
        <v>1</v>
      </c>
      <c r="M27" s="108">
        <f>IF(C27="No match","N/A",E27-N27)</f>
        <v>-7.1563999999995076E-3</v>
      </c>
      <c r="N27" s="133">
        <v>59.0071564</v>
      </c>
      <c r="O27" s="133">
        <v>6</v>
      </c>
      <c r="P27" s="110" t="b">
        <f>C27=Q27</f>
        <v>1</v>
      </c>
      <c r="Q27" s="110" t="s">
        <v>1139</v>
      </c>
      <c r="R27" s="102" t="s">
        <v>1247</v>
      </c>
      <c r="S27" s="111"/>
      <c r="T27" s="111" t="s">
        <v>1148</v>
      </c>
      <c r="U27" s="111" t="s">
        <v>90</v>
      </c>
      <c r="V27" s="112">
        <v>58</v>
      </c>
      <c r="X27" s="2">
        <v>2</v>
      </c>
      <c r="Y27" s="113" t="s">
        <v>1139</v>
      </c>
      <c r="Z27" s="113" t="s">
        <v>36</v>
      </c>
      <c r="AA27" s="114">
        <v>59</v>
      </c>
      <c r="AB27" s="2" t="b">
        <f>Y27=C27</f>
        <v>1</v>
      </c>
    </row>
    <row r="28" spans="1:28">
      <c r="A28" s="2" t="s">
        <v>1210</v>
      </c>
      <c r="B28" s="3">
        <v>3</v>
      </c>
      <c r="C28" s="126" t="s">
        <v>1140</v>
      </c>
      <c r="D28" s="126" t="s">
        <v>36</v>
      </c>
      <c r="E28" s="126">
        <v>52</v>
      </c>
      <c r="G28" s="105" t="str">
        <f>IF(C28="No match","N/A",IF(L28=1,"OK",IF(R28="No qualifing runner","No prev","No")))</f>
        <v>OK</v>
      </c>
      <c r="H28" s="129">
        <v>0</v>
      </c>
      <c r="I28" s="130">
        <v>0</v>
      </c>
      <c r="J28" s="131">
        <v>0</v>
      </c>
      <c r="K28" s="130">
        <v>0</v>
      </c>
      <c r="L28" s="132">
        <v>1</v>
      </c>
      <c r="M28" s="108">
        <f>IF(C28="No match","N/A",E28-N28)</f>
        <v>12.995298699999999</v>
      </c>
      <c r="N28" s="133">
        <v>39.004701300000001</v>
      </c>
      <c r="O28" s="133">
        <v>4</v>
      </c>
      <c r="P28" s="110" t="b">
        <f>C28=Q28</f>
        <v>1</v>
      </c>
      <c r="Q28" s="110" t="s">
        <v>1140</v>
      </c>
      <c r="R28" s="102" t="s">
        <v>1250</v>
      </c>
      <c r="S28" s="111"/>
      <c r="T28" s="111" t="s">
        <v>1251</v>
      </c>
      <c r="U28" s="111" t="s">
        <v>47</v>
      </c>
      <c r="V28" s="112">
        <v>51</v>
      </c>
      <c r="X28" s="2">
        <v>3</v>
      </c>
      <c r="Y28" s="113" t="s">
        <v>1140</v>
      </c>
      <c r="Z28" s="113" t="s">
        <v>36</v>
      </c>
      <c r="AA28" s="114">
        <v>52</v>
      </c>
      <c r="AB28" s="2" t="b">
        <f>Y28=C28</f>
        <v>1</v>
      </c>
    </row>
    <row r="29" spans="1:28">
      <c r="A29" s="69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02"/>
      <c r="S29" s="117"/>
      <c r="T29" s="117"/>
      <c r="U29" s="117"/>
      <c r="V29" s="118"/>
      <c r="Y29" s="102"/>
      <c r="Z29" s="102"/>
      <c r="AA29" s="110"/>
    </row>
    <row r="30" spans="1:28">
      <c r="A30" s="69"/>
      <c r="B30" s="100" t="s">
        <v>1252</v>
      </c>
      <c r="C30" s="100"/>
      <c r="D30" s="100"/>
      <c r="E30" s="100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02"/>
      <c r="S30" s="103"/>
      <c r="T30" s="103"/>
      <c r="U30" s="103"/>
      <c r="V30" s="123"/>
      <c r="X30" s="2" t="s">
        <v>1252</v>
      </c>
      <c r="Y30" s="124"/>
      <c r="Z30" s="124"/>
      <c r="AA30" s="125"/>
    </row>
    <row r="31" spans="1:28">
      <c r="A31" s="2" t="s">
        <v>1214</v>
      </c>
      <c r="B31" s="3">
        <v>1</v>
      </c>
      <c r="C31" s="126" t="s">
        <v>1143</v>
      </c>
      <c r="D31" s="126" t="s">
        <v>24</v>
      </c>
      <c r="E31" s="126">
        <v>59</v>
      </c>
      <c r="G31" s="105" t="str">
        <f>IF(C31="No match","N/A",IF(L31=1,"OK",IF(R31="No qualifing runner","No prev","No")))</f>
        <v>OK</v>
      </c>
      <c r="H31" s="129">
        <v>0</v>
      </c>
      <c r="I31" s="130">
        <v>0</v>
      </c>
      <c r="J31" s="131">
        <v>0</v>
      </c>
      <c r="K31" s="130">
        <v>0</v>
      </c>
      <c r="L31" s="132">
        <v>1</v>
      </c>
      <c r="M31" s="108">
        <f>IF(C31="No match","N/A",E31-N31)</f>
        <v>13.993998499999996</v>
      </c>
      <c r="N31" s="133">
        <v>45.006001500000004</v>
      </c>
      <c r="O31" s="133">
        <v>4</v>
      </c>
      <c r="P31" s="110" t="b">
        <f>C31=Q31</f>
        <v>0</v>
      </c>
      <c r="Q31" s="110" t="s">
        <v>1142</v>
      </c>
      <c r="R31" s="102" t="s">
        <v>1253</v>
      </c>
      <c r="S31" s="111"/>
      <c r="T31" s="111" t="s">
        <v>1146</v>
      </c>
      <c r="U31" s="111" t="s">
        <v>77</v>
      </c>
      <c r="V31" s="112">
        <v>55</v>
      </c>
      <c r="X31" s="2">
        <v>1</v>
      </c>
      <c r="Y31" s="113" t="s">
        <v>1143</v>
      </c>
      <c r="Z31" s="113" t="s">
        <v>24</v>
      </c>
      <c r="AA31" s="114">
        <v>59</v>
      </c>
      <c r="AB31" s="2" t="b">
        <f>Y31=C31</f>
        <v>1</v>
      </c>
    </row>
    <row r="32" spans="1:28">
      <c r="A32" s="2" t="s">
        <v>1215</v>
      </c>
      <c r="B32" s="3">
        <v>2</v>
      </c>
      <c r="C32" s="126" t="s">
        <v>1142</v>
      </c>
      <c r="D32" s="126" t="s">
        <v>36</v>
      </c>
      <c r="E32" s="126">
        <v>58</v>
      </c>
      <c r="G32" s="105" t="str">
        <f>IF(C32="No match","N/A",IF(L32=1,"OK",IF(R32="No qualifing runner","No prev","No")))</f>
        <v>OK</v>
      </c>
      <c r="H32" s="129">
        <v>0</v>
      </c>
      <c r="I32" s="130">
        <v>0</v>
      </c>
      <c r="J32" s="131">
        <v>0</v>
      </c>
      <c r="K32" s="130">
        <v>0</v>
      </c>
      <c r="L32" s="132">
        <v>1</v>
      </c>
      <c r="M32" s="108">
        <f>IF(C32="No match","N/A",E32-N32)</f>
        <v>2.9939838000000023</v>
      </c>
      <c r="N32" s="133">
        <v>55.006016199999998</v>
      </c>
      <c r="O32" s="133">
        <v>5</v>
      </c>
      <c r="P32" s="110" t="b">
        <f>C32=Q32</f>
        <v>0</v>
      </c>
      <c r="Q32" s="110" t="s">
        <v>1146</v>
      </c>
      <c r="R32" s="102" t="s">
        <v>1254</v>
      </c>
      <c r="S32" s="111"/>
      <c r="T32" s="111" t="s">
        <v>1255</v>
      </c>
      <c r="U32" s="111" t="s">
        <v>36</v>
      </c>
      <c r="V32" s="112">
        <v>45</v>
      </c>
      <c r="X32" s="2">
        <v>2</v>
      </c>
      <c r="Y32" s="113" t="s">
        <v>1142</v>
      </c>
      <c r="Z32" s="113" t="s">
        <v>36</v>
      </c>
      <c r="AA32" s="114">
        <v>58</v>
      </c>
      <c r="AB32" s="2" t="b">
        <f>Y32=C32</f>
        <v>1</v>
      </c>
    </row>
    <row r="33" spans="1:28">
      <c r="A33" s="2" t="s">
        <v>1216</v>
      </c>
      <c r="B33" s="3">
        <v>3</v>
      </c>
      <c r="C33" s="126" t="s">
        <v>1144</v>
      </c>
      <c r="D33" s="126" t="s">
        <v>24</v>
      </c>
      <c r="E33" s="126">
        <v>55</v>
      </c>
      <c r="G33" s="105" t="str">
        <f>IF(C33="No match","N/A",IF(L33=1,"OK",IF(R33="No qualifing runner","No prev","No")))</f>
        <v>OK</v>
      </c>
      <c r="H33" s="129">
        <v>0</v>
      </c>
      <c r="I33" s="130">
        <v>0</v>
      </c>
      <c r="J33" s="131">
        <v>0</v>
      </c>
      <c r="K33" s="130">
        <v>0</v>
      </c>
      <c r="L33" s="132">
        <v>1</v>
      </c>
      <c r="M33" s="108">
        <f>IF(C33="No match","N/A",E33-N33)</f>
        <v>12.995198599999995</v>
      </c>
      <c r="N33" s="133">
        <v>42.004801400000005</v>
      </c>
      <c r="O33" s="133">
        <v>4</v>
      </c>
      <c r="P33" s="110" t="b">
        <f>C33=Q33</f>
        <v>0</v>
      </c>
      <c r="Q33" s="110" t="s">
        <v>1143</v>
      </c>
      <c r="R33" s="102" t="s">
        <v>1256</v>
      </c>
      <c r="S33" s="111"/>
      <c r="T33" s="111" t="s">
        <v>1257</v>
      </c>
      <c r="U33" s="111" t="s">
        <v>1165</v>
      </c>
      <c r="V33" s="112">
        <v>27</v>
      </c>
      <c r="X33" s="2">
        <v>3</v>
      </c>
      <c r="Y33" s="113" t="s">
        <v>1144</v>
      </c>
      <c r="Z33" s="113" t="s">
        <v>24</v>
      </c>
      <c r="AA33" s="114">
        <v>55</v>
      </c>
      <c r="AB33" s="2" t="b">
        <f>Y33=C33</f>
        <v>1</v>
      </c>
    </row>
    <row r="34" spans="1:28"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02"/>
      <c r="S34" s="117"/>
      <c r="T34" s="117"/>
      <c r="U34" s="117"/>
      <c r="V34" s="118"/>
      <c r="Y34" s="102"/>
      <c r="Z34" s="102"/>
      <c r="AA34" s="110"/>
    </row>
    <row r="35" spans="1:28">
      <c r="A35" s="69"/>
      <c r="B35" s="100" t="s">
        <v>1258</v>
      </c>
      <c r="C35" s="100"/>
      <c r="D35" s="100"/>
      <c r="E35" s="100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02"/>
      <c r="S35" s="103"/>
      <c r="T35" s="103"/>
      <c r="U35" s="103"/>
      <c r="V35" s="123"/>
      <c r="X35" s="2" t="s">
        <v>1258</v>
      </c>
      <c r="Y35" s="124"/>
      <c r="Z35" s="124"/>
      <c r="AA35" s="125"/>
    </row>
    <row r="36" spans="1:28">
      <c r="A36" s="2" t="s">
        <v>1217</v>
      </c>
      <c r="B36" s="3">
        <v>1</v>
      </c>
      <c r="C36" s="126" t="s">
        <v>1148</v>
      </c>
      <c r="D36" s="126" t="s">
        <v>90</v>
      </c>
      <c r="E36" s="126">
        <v>60</v>
      </c>
      <c r="G36" s="105" t="str">
        <f>IF(C36="No match","N/A",IF(L36=1,"OK",IF(R36="No qualifing runner","No prev","No")))</f>
        <v>OK</v>
      </c>
      <c r="H36" s="129">
        <v>0</v>
      </c>
      <c r="I36" s="130">
        <v>0</v>
      </c>
      <c r="J36" s="131">
        <v>0</v>
      </c>
      <c r="K36" s="130">
        <v>0</v>
      </c>
      <c r="L36" s="132">
        <v>1</v>
      </c>
      <c r="M36" s="108">
        <f>IF(C36="No match","N/A",E36-N36)</f>
        <v>14.994698499999998</v>
      </c>
      <c r="N36" s="133">
        <v>45.005301500000002</v>
      </c>
      <c r="O36" s="133">
        <v>4</v>
      </c>
      <c r="P36" s="110" t="b">
        <f>C36=Q36</f>
        <v>0</v>
      </c>
      <c r="Q36" s="110" t="s">
        <v>1149</v>
      </c>
      <c r="R36" s="102" t="s">
        <v>1259</v>
      </c>
      <c r="S36" s="111"/>
      <c r="T36" s="111" t="s">
        <v>1260</v>
      </c>
      <c r="U36" s="111" t="s">
        <v>40</v>
      </c>
      <c r="V36" s="112">
        <v>15</v>
      </c>
      <c r="X36" s="2">
        <v>1</v>
      </c>
      <c r="Y36" s="113" t="s">
        <v>1148</v>
      </c>
      <c r="Z36" s="113" t="s">
        <v>90</v>
      </c>
      <c r="AA36" s="114">
        <v>60</v>
      </c>
      <c r="AB36" s="2" t="b">
        <f>Y36=C36</f>
        <v>1</v>
      </c>
    </row>
    <row r="37" spans="1:28">
      <c r="A37" s="2" t="s">
        <v>1218</v>
      </c>
      <c r="B37" s="3">
        <v>2</v>
      </c>
      <c r="C37" s="126" t="s">
        <v>1149</v>
      </c>
      <c r="D37" s="126" t="s">
        <v>47</v>
      </c>
      <c r="E37" s="126">
        <v>58</v>
      </c>
      <c r="F37" s="1" t="s">
        <v>1249</v>
      </c>
      <c r="G37" s="105" t="str">
        <f>IF(C37="No match","N/A",IF(L37=1,"OK",IF(R37="No qualifing runner","No prev","No")))</f>
        <v>OK</v>
      </c>
      <c r="H37" s="129">
        <v>0</v>
      </c>
      <c r="I37" s="130">
        <v>0</v>
      </c>
      <c r="J37" s="131">
        <v>0</v>
      </c>
      <c r="K37" s="130">
        <v>0</v>
      </c>
      <c r="L37" s="132">
        <v>1</v>
      </c>
      <c r="M37" s="108">
        <f>IF(C37="No match","N/A",E37-N37)</f>
        <v>-5.4463999999967427E-3</v>
      </c>
      <c r="N37" s="133">
        <v>58.005446399999997</v>
      </c>
      <c r="O37" s="133">
        <v>6</v>
      </c>
      <c r="P37" s="110" t="b">
        <f>C37=Q37</f>
        <v>0</v>
      </c>
      <c r="Q37" s="110" t="s">
        <v>1148</v>
      </c>
      <c r="R37" s="102" t="s">
        <v>1259</v>
      </c>
      <c r="S37" s="111"/>
      <c r="T37" s="111" t="s">
        <v>1261</v>
      </c>
      <c r="U37" s="111" t="s">
        <v>1261</v>
      </c>
      <c r="V37" s="112" t="s">
        <v>1261</v>
      </c>
      <c r="X37" s="2">
        <v>2</v>
      </c>
      <c r="Y37" s="113" t="s">
        <v>1149</v>
      </c>
      <c r="Z37" s="113" t="s">
        <v>47</v>
      </c>
      <c r="AA37" s="114">
        <v>58</v>
      </c>
      <c r="AB37" s="2" t="b">
        <f>Y37=C37</f>
        <v>1</v>
      </c>
    </row>
    <row r="38" spans="1:28">
      <c r="A38" s="2" t="s">
        <v>1219</v>
      </c>
      <c r="B38" s="3">
        <v>3</v>
      </c>
      <c r="C38" s="126" t="s">
        <v>1220</v>
      </c>
      <c r="D38" s="126" t="s">
        <v>90</v>
      </c>
      <c r="E38" s="126">
        <v>14</v>
      </c>
      <c r="F38" s="171"/>
      <c r="G38" s="105" t="str">
        <f>IF(C38="No match","N/A",IF(L38=1,"OK",IF(R38="No qualifing runner","No prev","No")))</f>
        <v>OK</v>
      </c>
      <c r="H38" s="129">
        <v>0</v>
      </c>
      <c r="I38" s="130">
        <v>0</v>
      </c>
      <c r="J38" s="131">
        <v>0</v>
      </c>
      <c r="K38" s="130">
        <v>0</v>
      </c>
      <c r="L38" s="132">
        <v>1</v>
      </c>
      <c r="M38" s="108">
        <f>IF(C38="No match","N/A",E38-N38)</f>
        <v>-2.6999999999990365E-3</v>
      </c>
      <c r="N38" s="133">
        <v>14.002699999999999</v>
      </c>
      <c r="O38" s="133">
        <v>1</v>
      </c>
      <c r="P38" s="110" t="b">
        <f>C38=Q38</f>
        <v>1</v>
      </c>
      <c r="Q38" s="110" t="s">
        <v>1220</v>
      </c>
      <c r="R38" s="102" t="s">
        <v>1262</v>
      </c>
      <c r="S38" s="111"/>
      <c r="T38" s="111" t="s">
        <v>1261</v>
      </c>
      <c r="U38" s="111" t="s">
        <v>1261</v>
      </c>
      <c r="V38" s="112" t="s">
        <v>1261</v>
      </c>
      <c r="X38" s="2">
        <v>3</v>
      </c>
      <c r="Y38" s="113" t="s">
        <v>1220</v>
      </c>
      <c r="Z38" s="113" t="s">
        <v>90</v>
      </c>
      <c r="AA38" s="114">
        <v>14</v>
      </c>
      <c r="AB38" s="2" t="b">
        <f>Y38=C38</f>
        <v>1</v>
      </c>
    </row>
    <row r="39" spans="1:28" collapsed="1"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02"/>
      <c r="S39" s="117"/>
      <c r="T39" s="117"/>
      <c r="U39" s="117"/>
      <c r="V39" s="118"/>
      <c r="Y39" s="102"/>
      <c r="Z39" s="102"/>
      <c r="AA39" s="110"/>
    </row>
    <row r="40" spans="1:28">
      <c r="A40" s="69"/>
      <c r="B40" s="100" t="s">
        <v>1263</v>
      </c>
      <c r="C40" s="100"/>
      <c r="D40" s="100"/>
      <c r="E40" s="100"/>
      <c r="F40" s="101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02"/>
      <c r="S40" s="103"/>
      <c r="T40" s="103"/>
      <c r="U40" s="103"/>
      <c r="V40" s="123"/>
      <c r="X40" s="1" t="s">
        <v>1263</v>
      </c>
      <c r="Y40" s="124"/>
      <c r="Z40" s="124"/>
      <c r="AA40" s="125"/>
    </row>
    <row r="41" spans="1:28">
      <c r="A41" s="2" t="s">
        <v>1264</v>
      </c>
      <c r="B41" s="3">
        <v>1</v>
      </c>
      <c r="C41" s="126" t="s">
        <v>1261</v>
      </c>
      <c r="D41" s="126" t="s">
        <v>1261</v>
      </c>
      <c r="E41" s="126" t="s">
        <v>1261</v>
      </c>
      <c r="F41" s="171"/>
      <c r="G41" s="105" t="str">
        <f>IF(C41="No match","N/A",IF(L41=1,"OK",IF(R41="No qualifing runner","No prev","No")))</f>
        <v>N/A</v>
      </c>
      <c r="H41" s="129">
        <v>0</v>
      </c>
      <c r="I41" s="130">
        <v>0</v>
      </c>
      <c r="J41" s="131">
        <v>0</v>
      </c>
      <c r="K41" s="130">
        <v>0</v>
      </c>
      <c r="L41" s="132">
        <v>0</v>
      </c>
      <c r="M41" s="108" t="str">
        <f>IF(C41="No match","N/A",E41-N41)</f>
        <v>N/A</v>
      </c>
      <c r="N41" s="133" t="s">
        <v>1261</v>
      </c>
      <c r="O41" s="133" t="s">
        <v>1261</v>
      </c>
      <c r="P41" s="110" t="b">
        <f>C41=Q41</f>
        <v>1</v>
      </c>
      <c r="Q41" s="110" t="s">
        <v>1261</v>
      </c>
      <c r="R41" s="102" t="s">
        <v>1265</v>
      </c>
      <c r="S41" s="111"/>
      <c r="T41" s="111" t="s">
        <v>1266</v>
      </c>
      <c r="U41" s="111" t="s">
        <v>36</v>
      </c>
      <c r="V41" s="112">
        <v>60</v>
      </c>
      <c r="X41" s="2">
        <v>1</v>
      </c>
      <c r="Y41" s="113" t="s">
        <v>1261</v>
      </c>
      <c r="Z41" s="113" t="s">
        <v>1261</v>
      </c>
      <c r="AA41" s="114" t="s">
        <v>1261</v>
      </c>
      <c r="AB41" s="2" t="b">
        <f>Y41=C41</f>
        <v>1</v>
      </c>
    </row>
    <row r="42" spans="1:28">
      <c r="A42" s="2" t="s">
        <v>1267</v>
      </c>
      <c r="B42" s="3">
        <v>2</v>
      </c>
      <c r="C42" s="126" t="s">
        <v>1261</v>
      </c>
      <c r="D42" s="126" t="s">
        <v>1261</v>
      </c>
      <c r="E42" s="126" t="s">
        <v>1261</v>
      </c>
      <c r="F42" s="171"/>
      <c r="G42" s="105" t="str">
        <f>IF(C42="No match","N/A",IF(L42=1,"OK",IF(R42="No qualifing runner","No prev","No")))</f>
        <v>N/A</v>
      </c>
      <c r="H42" s="129">
        <v>0</v>
      </c>
      <c r="I42" s="130">
        <v>0</v>
      </c>
      <c r="J42" s="131">
        <v>0</v>
      </c>
      <c r="K42" s="130">
        <v>0</v>
      </c>
      <c r="L42" s="132">
        <v>0</v>
      </c>
      <c r="M42" s="108" t="str">
        <f>IF(C42="No match","N/A",E42-N42)</f>
        <v>N/A</v>
      </c>
      <c r="N42" s="133" t="s">
        <v>1261</v>
      </c>
      <c r="O42" s="133" t="s">
        <v>1261</v>
      </c>
      <c r="P42" s="110" t="b">
        <f>C42=Q42</f>
        <v>1</v>
      </c>
      <c r="Q42" s="110" t="s">
        <v>1261</v>
      </c>
      <c r="R42" s="102" t="s">
        <v>1265</v>
      </c>
      <c r="S42" s="111"/>
      <c r="T42" s="111" t="s">
        <v>1268</v>
      </c>
      <c r="U42" s="111" t="s">
        <v>90</v>
      </c>
      <c r="V42" s="112">
        <v>56</v>
      </c>
      <c r="X42" s="2">
        <v>2</v>
      </c>
      <c r="Y42" s="113" t="s">
        <v>1261</v>
      </c>
      <c r="Z42" s="113" t="s">
        <v>1261</v>
      </c>
      <c r="AA42" s="114" t="s">
        <v>1261</v>
      </c>
      <c r="AB42" s="2" t="b">
        <f>Y42=C42</f>
        <v>1</v>
      </c>
    </row>
    <row r="43" spans="1:28">
      <c r="A43" s="2" t="s">
        <v>1269</v>
      </c>
      <c r="B43" s="3">
        <v>3</v>
      </c>
      <c r="C43" s="126" t="s">
        <v>1261</v>
      </c>
      <c r="D43" s="126" t="s">
        <v>1261</v>
      </c>
      <c r="E43" s="126" t="s">
        <v>1261</v>
      </c>
      <c r="F43" s="171"/>
      <c r="G43" s="105" t="str">
        <f>IF(C43="No match","N/A",IF(L43=1,"OK",IF(R43="No qualifing runner","No prev","No")))</f>
        <v>N/A</v>
      </c>
      <c r="H43" s="129">
        <v>0</v>
      </c>
      <c r="I43" s="130">
        <v>0</v>
      </c>
      <c r="J43" s="131">
        <v>0</v>
      </c>
      <c r="K43" s="130">
        <v>0</v>
      </c>
      <c r="L43" s="132">
        <v>0</v>
      </c>
      <c r="M43" s="108" t="str">
        <f>IF(C43="No match","N/A",E43-N43)</f>
        <v>N/A</v>
      </c>
      <c r="N43" s="133" t="s">
        <v>1261</v>
      </c>
      <c r="O43" s="133" t="s">
        <v>1261</v>
      </c>
      <c r="P43" s="110" t="b">
        <f>C43=Q43</f>
        <v>1</v>
      </c>
      <c r="Q43" s="110" t="s">
        <v>1261</v>
      </c>
      <c r="R43" s="102" t="s">
        <v>1265</v>
      </c>
      <c r="S43" s="111"/>
      <c r="T43" s="111"/>
      <c r="U43" s="111"/>
      <c r="V43" s="112"/>
      <c r="X43" s="2">
        <v>3</v>
      </c>
      <c r="Y43" s="113" t="s">
        <v>1261</v>
      </c>
      <c r="Z43" s="113" t="s">
        <v>1261</v>
      </c>
      <c r="AA43" s="114" t="s">
        <v>1261</v>
      </c>
      <c r="AB43" s="2" t="b">
        <f>Y43=C43</f>
        <v>1</v>
      </c>
    </row>
    <row r="44" spans="1:28" collapsed="1">
      <c r="E44" s="115"/>
      <c r="F44" s="115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02"/>
      <c r="S44" s="117"/>
      <c r="T44" s="117"/>
      <c r="U44" s="117"/>
      <c r="V44" s="118"/>
      <c r="Y44" s="102"/>
      <c r="Z44" s="102"/>
      <c r="AA44" s="110"/>
    </row>
    <row r="45" spans="1:28">
      <c r="B45" s="1" t="s">
        <v>1270</v>
      </c>
    </row>
    <row r="46" spans="1:28">
      <c r="B46" s="1" t="s">
        <v>1271</v>
      </c>
    </row>
  </sheetData>
  <conditionalFormatting sqref="G3:K3 G6:K8 G11:K13 G16:K18 G21:K23 G26:K28 G31:K33 G36:K38 G41:K43">
    <cfRule type="containsText" dxfId="6" priority="9" operator="containsText" text="OK">
      <formula>NOT(ISERROR(SEARCH("OK",G3)))</formula>
    </cfRule>
  </conditionalFormatting>
  <conditionalFormatting sqref="H6:K8 H11:K13 H16:K18 H21:K23 H26:K28 H31:K33 H36:K38 H41:K43">
    <cfRule type="containsText" dxfId="5" priority="8" operator="containsText" text="Query">
      <formula>NOT(ISERROR(SEARCH("Query",H6)))</formula>
    </cfRule>
  </conditionalFormatting>
  <conditionalFormatting sqref="G11:G13 G16:G18 G21:G23 G26:G28 G31:G33 G36:G38 G41:G43 G6:G8">
    <cfRule type="containsText" dxfId="4" priority="6" operator="containsText" text="No prev">
      <formula>NOT(ISERROR(SEARCH("No prev",G6)))</formula>
    </cfRule>
    <cfRule type="containsText" dxfId="3" priority="7" operator="containsText" text="N/A">
      <formula>NOT(ISERROR(SEARCH("N/A",G6)))</formula>
    </cfRule>
  </conditionalFormatting>
  <conditionalFormatting sqref="H6:J8 H11:K13 H16:K18 H21:K23 H26:K28 H31:K33 H36:K38 H41:K43">
    <cfRule type="cellIs" priority="5" operator="greaterThan">
      <formula>0</formula>
    </cfRule>
  </conditionalFormatting>
  <conditionalFormatting sqref="G3">
    <cfRule type="containsText" dxfId="2" priority="3" operator="containsText" text="Queries">
      <formula>NOT(ISERROR(SEARCH("Queries",G3)))</formula>
    </cfRule>
    <cfRule type="containsText" dxfId="1" priority="4" operator="containsText" text="OK">
      <formula>NOT(ISERROR(SEARCH("OK",G3)))</formula>
    </cfRule>
  </conditionalFormatting>
  <conditionalFormatting sqref="H6:K8 H11:K13 H16:K18 H21:K23 H26:K28 H31:K33 H36:K38 H41:K43">
    <cfRule type="cellIs" priority="1" operator="greaterThan">
      <formula>0</formula>
    </cfRule>
    <cfRule type="containsText" dxfId="0" priority="2" operator="containsText" text="OK">
      <formula>NOT(ISERROR(SEARCH("OK",H6)))</formula>
    </cfRule>
  </conditionalFormatting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158</vt:i4>
      </vt:variant>
    </vt:vector>
  </HeadingPairs>
  <TitlesOfParts>
    <vt:vector size="166" baseType="lpstr">
      <vt:lpstr>Results Senior</vt:lpstr>
      <vt:lpstr>Cum Men</vt:lpstr>
      <vt:lpstr>cum Women</vt:lpstr>
      <vt:lpstr>Team Results</vt:lpstr>
      <vt:lpstr>Awards Senior</vt:lpstr>
      <vt:lpstr>Results Junior</vt:lpstr>
      <vt:lpstr>Cum Junior</vt:lpstr>
      <vt:lpstr>Awards Junior</vt:lpstr>
      <vt:lpstr>AwardsJuniorPreRacePredictionCol</vt:lpstr>
      <vt:lpstr>AwardsJuniorRefCol</vt:lpstr>
      <vt:lpstr>AwardsSeniorPreRacePredictionCol</vt:lpstr>
      <vt:lpstr>AwardsSeniorRefCol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'Awards Junior'!Print_Area</vt:lpstr>
      <vt:lpstr>'Awards Senior'!Print_Area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'Awards Junior'!Print_Titles</vt:lpstr>
      <vt:lpstr>'Awards Senior'!Print_Titles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graham.west.1@gmail.com</dc:creator>
  <cp:lastModifiedBy>graham.west.1@gmail.com</cp:lastModifiedBy>
  <dcterms:created xsi:type="dcterms:W3CDTF">2023-04-11T07:25:27Z</dcterms:created>
  <dcterms:modified xsi:type="dcterms:W3CDTF">2023-04-11T07:25:32Z</dcterms:modified>
</cp:coreProperties>
</file>