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120" yWindow="105" windowWidth="28695" windowHeight="12540" activeTab="3"/>
  </bookViews>
  <sheets>
    <sheet name="Results Senior" sheetId="4" r:id="rId1"/>
    <sheet name="Cum Men" sheetId="5" r:id="rId2"/>
    <sheet name="cum Women" sheetId="6" r:id="rId3"/>
    <sheet name="Team Results" sheetId="7" r:id="rId4"/>
    <sheet name="Results Junior" sheetId="8" r:id="rId5"/>
    <sheet name="Cum Junior" sheetId="9" r:id="rId6"/>
  </sheets>
  <definedNames>
    <definedName name="_xlnm._FilterDatabase" localSheetId="0" hidden="1">'Results Senior'!$A$7:$K$7</definedName>
    <definedName name="CumJuniorAwardsRefCol">'Cum Junior'!$L$6</definedName>
    <definedName name="CumJuniorClubCodeCol">'Cum Junior'!$C$6</definedName>
    <definedName name="CumJuniorEstMaxCol">'Cum Junior'!$AG$6</definedName>
    <definedName name="CumJuniorFirstAnalCol">'Cum Junior'!$S$6</definedName>
    <definedName name="CumJuniorFormulaLastRacePredictor">'Cum Junior'!$Z$2:$AG$2</definedName>
    <definedName name="CumJuniorFormulaTotal">'Cum Junior'!$J$2:$R$2</definedName>
    <definedName name="CumJuniorLastAnalCol">'Cum Junior'!$X$6</definedName>
    <definedName name="CumJuniorLastCol">'Cum Junior'!$AK$6</definedName>
    <definedName name="CumJuniorMakeFirstCol">'Cum Junior'!$AH$6</definedName>
    <definedName name="CumJuniorNameCol">'Cum Junior'!$B$6</definedName>
    <definedName name="CumJuniorPositionCol">'Cum Junior'!$A$6</definedName>
    <definedName name="CumJuniorPrevNoOfRacesCol">'Cum Junior'!$AD$6</definedName>
    <definedName name="CumJuniorPrevPointsCol">'Cum Junior'!$AE$6</definedName>
    <definedName name="CumJuniorR1Col">'Cum Junior'!$D$6</definedName>
    <definedName name="CumJuniorR2Col">'Cum Junior'!$E$6</definedName>
    <definedName name="CumJuniorR3Col">'Cum Junior'!$F$6</definedName>
    <definedName name="CumJuniorR4Col">'Cum Junior'!$G$6</definedName>
    <definedName name="CumJuniorR5Col">'Cum Junior'!$H$6</definedName>
    <definedName name="CumJuniorR6Col">'Cum Junior'!$I$6</definedName>
    <definedName name="CumJuniorRacesRunCol">'Cum Junior'!$N$6</definedName>
    <definedName name="CumJuniorTotalCol">'Cum Junior'!$J$6</definedName>
    <definedName name="CumJuniorU11B">'Cum Junior'!$A$7:$J$23</definedName>
    <definedName name="CumJuniorU11G">'Cum Junior'!$A$25:$J$54</definedName>
    <definedName name="CumJuniorU13B">'Cum Junior'!$A$56:$J$65</definedName>
    <definedName name="CumJuniorU13G">'Cum Junior'!$A$67:$J$83</definedName>
    <definedName name="CumJuniorU15B">'Cum Junior'!$A$85:$J$91</definedName>
    <definedName name="CumJuniorU15G">'Cum Junior'!$A$93:$J$98</definedName>
    <definedName name="CumJuniorU17B">'Cum Junior'!$A$100:$J$104</definedName>
    <definedName name="CumJuniorU17G">'Cum Junior'!$A$106:$J$107</definedName>
    <definedName name="CumJuniorWeightedSortCol">'Cum Junior'!$R$6</definedName>
    <definedName name="CumMenAwardsRefCol">'Cum Men'!$M$6</definedName>
    <definedName name="CumMenClubCodeCol">'Cum Men'!$D$6</definedName>
    <definedName name="CumMenEligibleCol">'Cum Men'!$L$6</definedName>
    <definedName name="CumMenESPositionCol">'Cum Men'!$B$6</definedName>
    <definedName name="CumMenEstMaxCol">'Cum Men'!$AH$6</definedName>
    <definedName name="CumMenFirstAnalCol">'Cum Men'!$T$6</definedName>
    <definedName name="CumMenFormulaLastRacePredictor">'Cum Men'!$AA$2:$AH$2</definedName>
    <definedName name="CumMenFormulaTotal">'Cum Men'!$K$2:$S$2</definedName>
    <definedName name="CumMenLastAnalCol">'Cum Men'!$Y$6</definedName>
    <definedName name="CumMenLastCol">'Cum Men'!$AL$6</definedName>
    <definedName name="CumMenMakeFirstCol">'Cum Men'!$AI$6</definedName>
    <definedName name="CumMenNameCol">'Cum Men'!$C$6</definedName>
    <definedName name="CumMenPositionCol">'Cum Men'!$A$6</definedName>
    <definedName name="CumMenPrevNoOfRacesCol">'Cum Men'!$AE$6</definedName>
    <definedName name="CumMenPrevPointsCol">'Cum Men'!$AF$6</definedName>
    <definedName name="CumMenR1Col">'Cum Men'!$E$6</definedName>
    <definedName name="CumMenR2Col">'Cum Men'!$F$6</definedName>
    <definedName name="CumMenR3Col">'Cum Men'!$G$6</definedName>
    <definedName name="CumMenR4Col">'Cum Men'!$H$6</definedName>
    <definedName name="CumMenR5Col">'Cum Men'!$I$6</definedName>
    <definedName name="CumMenR6Col">'Cum Men'!$J$6</definedName>
    <definedName name="CumMenRace2Input">'Cum Men'!$F$2</definedName>
    <definedName name="CumMenRacesRunCol">'Cum Men'!$O$6</definedName>
    <definedName name="CumMenTotalCol">'Cum Men'!$K$6</definedName>
    <definedName name="CumMenweightedSortCol">'Cum Men'!$S$6</definedName>
    <definedName name="CumWomenAwardsRefCol">'cum Women'!$M$6</definedName>
    <definedName name="CumWomenClubCodeCol">'cum Women'!$D$6</definedName>
    <definedName name="CumWomenEligibleCol">'cum Women'!$L$6</definedName>
    <definedName name="CumWomenESPositionCol">'cum Women'!$B$6</definedName>
    <definedName name="CumWomenEstMaxCol">'cum Women'!$AH$6</definedName>
    <definedName name="CumWomenFirstAnalCol">'cum Women'!$T$6</definedName>
    <definedName name="CumWomenFormulaLastRacePredictor">'cum Women'!$AA$2:$AH$2</definedName>
    <definedName name="CumWomenFormulaTotal">'cum Women'!$K$2:$S$2</definedName>
    <definedName name="CumWomenLastAnalCol">'cum Women'!$Y$6</definedName>
    <definedName name="CumWomenLastCol">'cum Women'!$AL$6</definedName>
    <definedName name="CumWomenMakeFirstCol">'cum Women'!$AI$6</definedName>
    <definedName name="CumWomenNameCol">'cum Women'!$C$6</definedName>
    <definedName name="CumWomenPositionCol">'cum Women'!$A$6</definedName>
    <definedName name="CumWomenPrevNoOfRacesCol">'cum Women'!$AE$6</definedName>
    <definedName name="CumWomenPrevPointsCol">'cum Women'!$AF$6</definedName>
    <definedName name="CumWomenR1Col">'cum Women'!$E$6</definedName>
    <definedName name="CumWomenR2Col">'cum Women'!$F$6</definedName>
    <definedName name="CumWomenR3Col">'cum Women'!$G$6</definedName>
    <definedName name="CumWomenR4Col">'cum Women'!$H$6</definedName>
    <definedName name="CumWomenR5Col">'cum Women'!$I$6</definedName>
    <definedName name="CumWomenR6Col">'cum Women'!$J$6</definedName>
    <definedName name="CumWomenRacesRunCol">'cum Women'!$O$6</definedName>
    <definedName name="CumWomenTotalCol">'cum Women'!$K$6</definedName>
    <definedName name="CumWomenWeightedSortCol">'cum Women'!$S$6</definedName>
    <definedName name="Men_35">'Cum Men'!$A$42:$K$80</definedName>
    <definedName name="Men_40">'Cum Men'!$A$82:$K$129</definedName>
    <definedName name="Men_45">'Cum Men'!$A$131:$K$173</definedName>
    <definedName name="Men_50">'Cum Men'!$A$175:$K$232</definedName>
    <definedName name="Men_55">'Cum Men'!$A$234:$K$280</definedName>
    <definedName name="Men_60">'Cum Men'!$A$282:$K$318</definedName>
    <definedName name="Men_65">'Cum Men'!$A$320:$K$346</definedName>
    <definedName name="Men_70">'Cum Men'!$A$348:$K$361</definedName>
    <definedName name="_xlnm.Print_Area" localSheetId="5">'Cum Junior'!$A$7:$J$106</definedName>
    <definedName name="_xlnm.Print_Area" localSheetId="1">'Cum Men'!$A$7:$L$361</definedName>
    <definedName name="_xlnm.Print_Area" localSheetId="2">'cum Women'!$A$7:$L$255</definedName>
    <definedName name="_xlnm.Print_Area" localSheetId="4">'Results Junior'!$A$13:$G$86</definedName>
    <definedName name="_xlnm.Print_Area" localSheetId="3">'Team Results'!$A$16:$AM$80</definedName>
    <definedName name="_xlnm.Print_Titles" localSheetId="5">'Cum Junior'!$4:$6</definedName>
    <definedName name="_xlnm.Print_Titles" localSheetId="1">'Cum Men'!$4:$6</definedName>
    <definedName name="_xlnm.Print_Titles" localSheetId="2">'cum Women'!$4:$6</definedName>
    <definedName name="_xlnm.Print_Titles" localSheetId="4">'Results Junior'!$11:$11</definedName>
    <definedName name="_xlnm.Print_Titles" localSheetId="0">'Results Senior'!$5:$6</definedName>
    <definedName name="ResultsClubCodeColSenior">'Results Senior'!$F$7</definedName>
    <definedName name="ResultsClubFullColSenior">'Results Senior'!$E$7</definedName>
    <definedName name="ResultsDNFEndRowSenior">'Results Senior'!$C$2</definedName>
    <definedName name="ResultsDNFStartRowSenior">'Results Senior'!$C$1</definedName>
    <definedName name="ResultsHeaderRowSenior">'Results Senior'!$A$7</definedName>
    <definedName name="ResultsJuniorBlock">'Results Junior'!$A$2:$I$4</definedName>
    <definedName name="ResultsJuniorBlock2">'Results Junior'!$A$4:$I$4</definedName>
    <definedName name="ResultsJuniorClubCodeCol">'Results Junior'!$E$3</definedName>
    <definedName name="ResultsJuniorClubFullCol">'Results Junior'!$D$3</definedName>
    <definedName name="ResultsJuniorHeader">'Results Junior'!$A$11</definedName>
    <definedName name="ResultsJuniorNameCol">'Results Junior'!$C$3</definedName>
    <definedName name="ResultsJuniorPointsCol">'Results Junior'!$G$3</definedName>
    <definedName name="ResultsJuniorPositionCol">'Results Junior'!$A$3</definedName>
    <definedName name="ResultsJuniorPreRegCol">'Results Junior'!$H$3</definedName>
    <definedName name="ResultsJuniorRaceNoCol">'Results Junior'!$B$3</definedName>
    <definedName name="ResultsJuniorTimeCol">'Results Junior'!$F$3</definedName>
    <definedName name="ResultsJuniorTimeFormat">'Results Junior'!$F$4</definedName>
    <definedName name="ResultsNameColSenior">'Results Senior'!$D$7</definedName>
    <definedName name="ResultsNumberColSenior">'Results Senior'!$B$7</definedName>
    <definedName name="SeniorMen">'Cum Men'!$A$7:$K$40</definedName>
    <definedName name="SeniorWomen">'cum Women'!$A$7:$K$41</definedName>
    <definedName name="TeamFormula1">'Team Results'!$B$1:$AM$1</definedName>
    <definedName name="TeamPointsByRace1">'Team Results'!$B$86:$T$92</definedName>
    <definedName name="TeamPointsByRace2">'Team Results'!$V$86:$AN$92</definedName>
    <definedName name="TeamResultFinalPositionRow">'Team Results'!$A$57</definedName>
    <definedName name="TeamResultFinalTotalRow">'Team Results'!$A$56</definedName>
    <definedName name="TeamResultPositionRow">'Team Results'!$A$42</definedName>
    <definedName name="TeamResultPrevPositionRow">'Team Results'!$A$55</definedName>
    <definedName name="TeamResultsClubs">'Team Results'!$B$3:$T$3</definedName>
    <definedName name="TeamResultsFigs">'Team Results'!$B$19:$T$39</definedName>
    <definedName name="TeamResultsFigs2">'Team Results'!$B$44:$T$54</definedName>
    <definedName name="TeamResultsHeaderRow">'Team Results'!$A$18</definedName>
    <definedName name="TeamResultsPreviousRaceHeader">'Team Results'!$A$108</definedName>
    <definedName name="TeamResultsTable">'Team Results'!$A$16:$AN$60</definedName>
    <definedName name="TeamResultsTotalRow">'Team Results'!$A$40</definedName>
    <definedName name="ToFile1">'Team Results'!$A$15</definedName>
    <definedName name="ToFile10">'Cum Junior'!$O$3</definedName>
    <definedName name="ToFile2">'Team Results'!$U$15</definedName>
    <definedName name="ToFile3">'Cum Men'!$D$5</definedName>
    <definedName name="ToFile4">'cum Women'!$D$5</definedName>
    <definedName name="ToFile5">'Cum Junior'!$C$5</definedName>
    <definedName name="ToFile6">'Team Results'!$S$16</definedName>
    <definedName name="ToFile7">'Team Results'!$AM$16</definedName>
    <definedName name="ToFile8">'Cum Men'!$P$3</definedName>
    <definedName name="ToFile9">'cum Women'!$P$3</definedName>
    <definedName name="Women35">'cum Women'!$A$43:$K$65</definedName>
    <definedName name="Women40">'cum Women'!$A$67:$K$95</definedName>
    <definedName name="Women45">'cum Women'!$A$97:$K$136</definedName>
    <definedName name="Women50">'cum Women'!$A$138:$K$173</definedName>
    <definedName name="Women55">'cum Women'!$A$175:$K$207</definedName>
    <definedName name="Women60">'cum Women'!$A$209:$K$237</definedName>
    <definedName name="Women65">'cum Women'!$A$239:$K$246</definedName>
    <definedName name="Women70">'cum Women'!$A$248:$K$255</definedName>
  </definedNames>
  <calcPr calcId="124519"/>
</workbook>
</file>

<file path=xl/calcChain.xml><?xml version="1.0" encoding="utf-8"?>
<calcChain xmlns="http://schemas.openxmlformats.org/spreadsheetml/2006/main">
  <c r="Z59" i="7"/>
  <c r="AM53"/>
  <c r="AL53"/>
  <c r="AK53"/>
  <c r="AJ53"/>
  <c r="AI53"/>
  <c r="AH53"/>
  <c r="AG53"/>
  <c r="AF53"/>
  <c r="AE53"/>
  <c r="AD53"/>
  <c r="AC53"/>
  <c r="AB53"/>
  <c r="AA53"/>
  <c r="Z53"/>
  <c r="Y53"/>
  <c r="X53"/>
  <c r="W53"/>
  <c r="V53"/>
  <c r="AM49"/>
  <c r="AL49"/>
  <c r="AK49"/>
  <c r="AJ49"/>
  <c r="AI49"/>
  <c r="AH49"/>
  <c r="AG49"/>
  <c r="AF49"/>
  <c r="AE49"/>
  <c r="AD49"/>
  <c r="AC49"/>
  <c r="AB49"/>
  <c r="AA49"/>
  <c r="Z49"/>
  <c r="Y49"/>
  <c r="X49"/>
  <c r="W49"/>
  <c r="V49"/>
  <c r="AM48"/>
  <c r="AL48"/>
  <c r="AK48"/>
  <c r="AJ48"/>
  <c r="AI48"/>
  <c r="AH48"/>
  <c r="AG48"/>
  <c r="AF48"/>
  <c r="AE48"/>
  <c r="AD48"/>
  <c r="AC48"/>
  <c r="AB48"/>
  <c r="AA48"/>
  <c r="Z48"/>
  <c r="Y48"/>
  <c r="X48"/>
  <c r="W48"/>
  <c r="V48"/>
  <c r="AM146" l="1"/>
  <c r="AL146"/>
  <c r="AK146"/>
  <c r="AJ146"/>
  <c r="AI146"/>
  <c r="AH146"/>
  <c r="AG146"/>
  <c r="AF146"/>
  <c r="AE146"/>
  <c r="AD146"/>
  <c r="AC146"/>
  <c r="AB146"/>
  <c r="AA146"/>
  <c r="Z146"/>
  <c r="Y146"/>
  <c r="X146"/>
  <c r="W146"/>
  <c r="V146"/>
  <c r="AM142"/>
  <c r="AL142"/>
  <c r="AK142"/>
  <c r="AJ142"/>
  <c r="AI142"/>
  <c r="AH142"/>
  <c r="AG142"/>
  <c r="AF142"/>
  <c r="AE142"/>
  <c r="AD142"/>
  <c r="AC142"/>
  <c r="AB142"/>
  <c r="AA142"/>
  <c r="Z142"/>
  <c r="Y142"/>
  <c r="X142"/>
  <c r="W142"/>
  <c r="V142"/>
  <c r="AM141"/>
  <c r="AL141"/>
  <c r="AK141"/>
  <c r="AJ141"/>
  <c r="AI141"/>
  <c r="AH141"/>
  <c r="AG141"/>
  <c r="AF141"/>
  <c r="AE141"/>
  <c r="AD141"/>
  <c r="AC141"/>
  <c r="AB141"/>
  <c r="AA141"/>
  <c r="Z141"/>
  <c r="Y141"/>
  <c r="X141"/>
  <c r="W141"/>
  <c r="V141"/>
  <c r="P106" i="9"/>
  <c r="Q103"/>
  <c r="O103"/>
  <c r="N103"/>
  <c r="J103"/>
  <c r="M103" s="1"/>
  <c r="R103" s="1"/>
  <c r="Q102"/>
  <c r="N102"/>
  <c r="O102" s="1"/>
  <c r="M102"/>
  <c r="R102" s="1"/>
  <c r="J102"/>
  <c r="N101"/>
  <c r="O101" s="1"/>
  <c r="J101"/>
  <c r="M101" s="1"/>
  <c r="R101" s="1"/>
  <c r="P100"/>
  <c r="Q101" s="1"/>
  <c r="Q97"/>
  <c r="O97"/>
  <c r="N97"/>
  <c r="M97"/>
  <c r="R97" s="1"/>
  <c r="J97"/>
  <c r="R96"/>
  <c r="Q96"/>
  <c r="O96"/>
  <c r="N96"/>
  <c r="M96"/>
  <c r="J96"/>
  <c r="R95"/>
  <c r="Q95"/>
  <c r="O95"/>
  <c r="N95"/>
  <c r="M95"/>
  <c r="J95"/>
  <c r="O94"/>
  <c r="N94"/>
  <c r="J94"/>
  <c r="M94" s="1"/>
  <c r="R94" s="1"/>
  <c r="P93"/>
  <c r="Q94" s="1"/>
  <c r="Q90"/>
  <c r="N90"/>
  <c r="O90" s="1"/>
  <c r="J90"/>
  <c r="M90" s="1"/>
  <c r="R90" s="1"/>
  <c r="Q89"/>
  <c r="N89"/>
  <c r="O89" s="1"/>
  <c r="J89"/>
  <c r="M89" s="1"/>
  <c r="R89" s="1"/>
  <c r="Q88"/>
  <c r="O88"/>
  <c r="N88"/>
  <c r="J88"/>
  <c r="M88" s="1"/>
  <c r="R88" s="1"/>
  <c r="Q87"/>
  <c r="N87"/>
  <c r="O87" s="1"/>
  <c r="M87"/>
  <c r="R87" s="1"/>
  <c r="J87"/>
  <c r="N86"/>
  <c r="O86" s="1"/>
  <c r="J86"/>
  <c r="M86" s="1"/>
  <c r="R86" s="1"/>
  <c r="P85"/>
  <c r="Q86" s="1"/>
  <c r="Q82"/>
  <c r="O82"/>
  <c r="N82"/>
  <c r="M82"/>
  <c r="R82" s="1"/>
  <c r="J82"/>
  <c r="R81"/>
  <c r="Q81"/>
  <c r="O81"/>
  <c r="N81"/>
  <c r="M81"/>
  <c r="J81"/>
  <c r="R80"/>
  <c r="Q80"/>
  <c r="O80"/>
  <c r="N80"/>
  <c r="M80"/>
  <c r="J80"/>
  <c r="Q79"/>
  <c r="O79"/>
  <c r="N79"/>
  <c r="M79"/>
  <c r="R79" s="1"/>
  <c r="J79"/>
  <c r="Q78"/>
  <c r="O78"/>
  <c r="N78"/>
  <c r="M78"/>
  <c r="R78" s="1"/>
  <c r="J78"/>
  <c r="R77"/>
  <c r="Q77"/>
  <c r="O77"/>
  <c r="N77"/>
  <c r="M77"/>
  <c r="J77"/>
  <c r="R76"/>
  <c r="Q76"/>
  <c r="O76"/>
  <c r="N76"/>
  <c r="M76"/>
  <c r="J76"/>
  <c r="Q75"/>
  <c r="O75"/>
  <c r="N75"/>
  <c r="J75"/>
  <c r="M75" s="1"/>
  <c r="R75" s="1"/>
  <c r="Q74"/>
  <c r="O74"/>
  <c r="N74"/>
  <c r="M74"/>
  <c r="R74" s="1"/>
  <c r="J74"/>
  <c r="R73"/>
  <c r="Q73"/>
  <c r="O73"/>
  <c r="N73"/>
  <c r="M73"/>
  <c r="J73"/>
  <c r="Q72"/>
  <c r="N72"/>
  <c r="O72" s="1"/>
  <c r="J72"/>
  <c r="M72" s="1"/>
  <c r="R72" s="1"/>
  <c r="Q71"/>
  <c r="O71"/>
  <c r="N71"/>
  <c r="J71"/>
  <c r="M71" s="1"/>
  <c r="R71" s="1"/>
  <c r="Q70"/>
  <c r="N70"/>
  <c r="O70" s="1"/>
  <c r="J70"/>
  <c r="M70" s="1"/>
  <c r="R70" s="1"/>
  <c r="Q69"/>
  <c r="N69"/>
  <c r="O69" s="1"/>
  <c r="J69"/>
  <c r="M69" s="1"/>
  <c r="R69" s="1"/>
  <c r="Q68"/>
  <c r="N68"/>
  <c r="O68" s="1"/>
  <c r="J68"/>
  <c r="M68" s="1"/>
  <c r="R68" s="1"/>
  <c r="P67"/>
  <c r="Q64"/>
  <c r="O64"/>
  <c r="N64"/>
  <c r="M64"/>
  <c r="R64" s="1"/>
  <c r="J64"/>
  <c r="Q63"/>
  <c r="N63"/>
  <c r="O63" s="1"/>
  <c r="M63"/>
  <c r="R63" s="1"/>
  <c r="J63"/>
  <c r="Q62"/>
  <c r="O62"/>
  <c r="N62"/>
  <c r="J62"/>
  <c r="M62" s="1"/>
  <c r="R62" s="1"/>
  <c r="R61"/>
  <c r="Q61"/>
  <c r="O61"/>
  <c r="N61"/>
  <c r="M61"/>
  <c r="J61"/>
  <c r="Q60"/>
  <c r="O60"/>
  <c r="N60"/>
  <c r="M60"/>
  <c r="R60" s="1"/>
  <c r="J60"/>
  <c r="Q59"/>
  <c r="N59"/>
  <c r="O59" s="1"/>
  <c r="J59"/>
  <c r="M59" s="1"/>
  <c r="R59" s="1"/>
  <c r="Q58"/>
  <c r="O58"/>
  <c r="N58"/>
  <c r="J58"/>
  <c r="M58" s="1"/>
  <c r="R58" s="1"/>
  <c r="R57"/>
  <c r="Q57"/>
  <c r="O57"/>
  <c r="N57"/>
  <c r="M57"/>
  <c r="J57"/>
  <c r="P56"/>
  <c r="Q53"/>
  <c r="N53"/>
  <c r="O53" s="1"/>
  <c r="J53"/>
  <c r="M53" s="1"/>
  <c r="R53" s="1"/>
  <c r="Q52"/>
  <c r="N52"/>
  <c r="O52" s="1"/>
  <c r="J52"/>
  <c r="M52" s="1"/>
  <c r="R52" s="1"/>
  <c r="Q51"/>
  <c r="O51"/>
  <c r="N51"/>
  <c r="J51"/>
  <c r="M51" s="1"/>
  <c r="R51" s="1"/>
  <c r="Q50"/>
  <c r="N50"/>
  <c r="O50" s="1"/>
  <c r="J50"/>
  <c r="M50" s="1"/>
  <c r="R50" s="1"/>
  <c r="Q49"/>
  <c r="N49"/>
  <c r="O49" s="1"/>
  <c r="J49"/>
  <c r="M49" s="1"/>
  <c r="R49" s="1"/>
  <c r="Q48"/>
  <c r="N48"/>
  <c r="O48" s="1"/>
  <c r="J48"/>
  <c r="M48" s="1"/>
  <c r="R48" s="1"/>
  <c r="Q47"/>
  <c r="N47"/>
  <c r="O47" s="1"/>
  <c r="J47"/>
  <c r="M47" s="1"/>
  <c r="R47" s="1"/>
  <c r="Q46"/>
  <c r="N46"/>
  <c r="O46" s="1"/>
  <c r="J46"/>
  <c r="M46" s="1"/>
  <c r="R46" s="1"/>
  <c r="Q45"/>
  <c r="N45"/>
  <c r="O45" s="1"/>
  <c r="J45"/>
  <c r="M45" s="1"/>
  <c r="R45" s="1"/>
  <c r="Q44"/>
  <c r="N44"/>
  <c r="O44" s="1"/>
  <c r="J44"/>
  <c r="M44" s="1"/>
  <c r="R44" s="1"/>
  <c r="Q43"/>
  <c r="N43"/>
  <c r="O43" s="1"/>
  <c r="J43"/>
  <c r="M43" s="1"/>
  <c r="R43" s="1"/>
  <c r="Q42"/>
  <c r="N42"/>
  <c r="O42" s="1"/>
  <c r="J42"/>
  <c r="M42" s="1"/>
  <c r="R42" s="1"/>
  <c r="Q41"/>
  <c r="N41"/>
  <c r="O41" s="1"/>
  <c r="J41"/>
  <c r="M41" s="1"/>
  <c r="R41" s="1"/>
  <c r="Q40"/>
  <c r="N40"/>
  <c r="O40" s="1"/>
  <c r="J40"/>
  <c r="M40" s="1"/>
  <c r="R40" s="1"/>
  <c r="Q39"/>
  <c r="N39"/>
  <c r="O39" s="1"/>
  <c r="J39"/>
  <c r="M39" s="1"/>
  <c r="R39" s="1"/>
  <c r="Q38"/>
  <c r="N38"/>
  <c r="O38" s="1"/>
  <c r="J38"/>
  <c r="M38" s="1"/>
  <c r="R38" s="1"/>
  <c r="Q37"/>
  <c r="N37"/>
  <c r="O37" s="1"/>
  <c r="J37"/>
  <c r="M37" s="1"/>
  <c r="R37" s="1"/>
  <c r="Q36"/>
  <c r="N36"/>
  <c r="O36" s="1"/>
  <c r="J36"/>
  <c r="M36" s="1"/>
  <c r="R36" s="1"/>
  <c r="Q35"/>
  <c r="N35"/>
  <c r="O35" s="1"/>
  <c r="J35"/>
  <c r="M35" s="1"/>
  <c r="R35" s="1"/>
  <c r="Q34"/>
  <c r="N34"/>
  <c r="O34" s="1"/>
  <c r="J34"/>
  <c r="M34" s="1"/>
  <c r="R34" s="1"/>
  <c r="Q33"/>
  <c r="N33"/>
  <c r="O33" s="1"/>
  <c r="J33"/>
  <c r="M33" s="1"/>
  <c r="R33" s="1"/>
  <c r="Q32"/>
  <c r="N32"/>
  <c r="O32" s="1"/>
  <c r="J32"/>
  <c r="M32" s="1"/>
  <c r="R32" s="1"/>
  <c r="Q31"/>
  <c r="N31"/>
  <c r="O31" s="1"/>
  <c r="J31"/>
  <c r="M31" s="1"/>
  <c r="R31" s="1"/>
  <c r="Q30"/>
  <c r="N30"/>
  <c r="O30" s="1"/>
  <c r="J30"/>
  <c r="M30" s="1"/>
  <c r="R30" s="1"/>
  <c r="Q29"/>
  <c r="N29"/>
  <c r="O29" s="1"/>
  <c r="J29"/>
  <c r="M29" s="1"/>
  <c r="R29" s="1"/>
  <c r="Q28"/>
  <c r="N28"/>
  <c r="O28" s="1"/>
  <c r="J28"/>
  <c r="M28" s="1"/>
  <c r="R28" s="1"/>
  <c r="Q27"/>
  <c r="N27"/>
  <c r="O27" s="1"/>
  <c r="J27"/>
  <c r="M27" s="1"/>
  <c r="R27" s="1"/>
  <c r="Q26"/>
  <c r="N26"/>
  <c r="O26" s="1"/>
  <c r="J26"/>
  <c r="M26" s="1"/>
  <c r="R26" s="1"/>
  <c r="P25"/>
  <c r="R22"/>
  <c r="Q22"/>
  <c r="O22"/>
  <c r="N22"/>
  <c r="M22"/>
  <c r="J22"/>
  <c r="Q21"/>
  <c r="O21"/>
  <c r="N21"/>
  <c r="M21"/>
  <c r="R21" s="1"/>
  <c r="J21"/>
  <c r="Q20"/>
  <c r="O20"/>
  <c r="N20"/>
  <c r="M20"/>
  <c r="R20" s="1"/>
  <c r="J20"/>
  <c r="R19"/>
  <c r="Q19"/>
  <c r="O19"/>
  <c r="N19"/>
  <c r="M19"/>
  <c r="J19"/>
  <c r="R18"/>
  <c r="Q18"/>
  <c r="O18"/>
  <c r="N18"/>
  <c r="M18"/>
  <c r="J18"/>
  <c r="Q17"/>
  <c r="O17"/>
  <c r="N17"/>
  <c r="M17"/>
  <c r="R17" s="1"/>
  <c r="J17"/>
  <c r="Q16"/>
  <c r="O16"/>
  <c r="N16"/>
  <c r="M16"/>
  <c r="R16" s="1"/>
  <c r="J16"/>
  <c r="R15"/>
  <c r="Q15"/>
  <c r="O15"/>
  <c r="N15"/>
  <c r="M15"/>
  <c r="J15"/>
  <c r="R14"/>
  <c r="Q14"/>
  <c r="O14"/>
  <c r="N14"/>
  <c r="M14"/>
  <c r="J14"/>
  <c r="Q13"/>
  <c r="O13"/>
  <c r="N13"/>
  <c r="M13"/>
  <c r="R13" s="1"/>
  <c r="J13"/>
  <c r="Q12"/>
  <c r="O12"/>
  <c r="N12"/>
  <c r="M12"/>
  <c r="R12" s="1"/>
  <c r="J12"/>
  <c r="R11"/>
  <c r="Q11"/>
  <c r="O11"/>
  <c r="N11"/>
  <c r="M11"/>
  <c r="J11"/>
  <c r="R10"/>
  <c r="Q10"/>
  <c r="O10"/>
  <c r="N10"/>
  <c r="M10"/>
  <c r="J10"/>
  <c r="Q9"/>
  <c r="O9"/>
  <c r="N9"/>
  <c r="M9"/>
  <c r="R9" s="1"/>
  <c r="J9"/>
  <c r="O8"/>
  <c r="N8"/>
  <c r="M8"/>
  <c r="R8" s="1"/>
  <c r="J8"/>
  <c r="P7"/>
  <c r="Q8" s="1"/>
  <c r="J5"/>
  <c r="AG3"/>
  <c r="AC2"/>
  <c r="AB2"/>
  <c r="AA2"/>
  <c r="Q2"/>
  <c r="N2"/>
  <c r="O2" s="1"/>
  <c r="J2"/>
  <c r="M2" s="1"/>
  <c r="R2" s="1"/>
  <c r="E2"/>
  <c r="AF2" s="1"/>
  <c r="AG2" s="1"/>
  <c r="X1"/>
  <c r="W1"/>
  <c r="V1"/>
  <c r="U1"/>
  <c r="T1"/>
  <c r="A9" i="8"/>
  <c r="G9" s="1"/>
  <c r="Z105" i="7"/>
  <c r="Z104"/>
  <c r="Z103"/>
  <c r="Z102"/>
  <c r="Z101"/>
  <c r="Z100"/>
  <c r="Z95"/>
  <c r="U91"/>
  <c r="U90"/>
  <c r="U89"/>
  <c r="U88"/>
  <c r="U87"/>
  <c r="U86"/>
  <c r="AM85"/>
  <c r="AL85"/>
  <c r="AK85"/>
  <c r="AJ85"/>
  <c r="AI85"/>
  <c r="AH85"/>
  <c r="AG85"/>
  <c r="AF85"/>
  <c r="AE85"/>
  <c r="AD85"/>
  <c r="AC85"/>
  <c r="AB85"/>
  <c r="AA85"/>
  <c r="Z85"/>
  <c r="Y85"/>
  <c r="X85"/>
  <c r="W85"/>
  <c r="V85"/>
  <c r="S85"/>
  <c r="R85"/>
  <c r="Q85"/>
  <c r="P85"/>
  <c r="O85"/>
  <c r="N85"/>
  <c r="M85"/>
  <c r="L85"/>
  <c r="K85"/>
  <c r="J85"/>
  <c r="I85"/>
  <c r="H85"/>
  <c r="G85"/>
  <c r="F85"/>
  <c r="E85"/>
  <c r="D85"/>
  <c r="C85"/>
  <c r="B85"/>
  <c r="AM81"/>
  <c r="V79"/>
  <c r="U79"/>
  <c r="V78"/>
  <c r="U78"/>
  <c r="V77"/>
  <c r="U77"/>
  <c r="V76"/>
  <c r="U76"/>
  <c r="V75"/>
  <c r="U75"/>
  <c r="V74"/>
  <c r="U74"/>
  <c r="V73"/>
  <c r="U73"/>
  <c r="V72"/>
  <c r="U72"/>
  <c r="V71"/>
  <c r="U71"/>
  <c r="V70"/>
  <c r="U70"/>
  <c r="V69"/>
  <c r="U69"/>
  <c r="V68"/>
  <c r="U68"/>
  <c r="V67"/>
  <c r="U67"/>
  <c r="V66"/>
  <c r="U66"/>
  <c r="V65"/>
  <c r="U65"/>
  <c r="V64"/>
  <c r="U64"/>
  <c r="V63"/>
  <c r="U63"/>
  <c r="AM60"/>
  <c r="AL60"/>
  <c r="AK60"/>
  <c r="AJ60"/>
  <c r="AI60"/>
  <c r="AH60"/>
  <c r="AG60"/>
  <c r="AF60"/>
  <c r="AE60"/>
  <c r="AD60"/>
  <c r="AC60"/>
  <c r="AB60"/>
  <c r="AA60"/>
  <c r="Z60"/>
  <c r="Y60"/>
  <c r="X60"/>
  <c r="W60"/>
  <c r="V60"/>
  <c r="S60"/>
  <c r="R60"/>
  <c r="Q60"/>
  <c r="P60"/>
  <c r="O60"/>
  <c r="N60"/>
  <c r="M60"/>
  <c r="L60"/>
  <c r="K60"/>
  <c r="J60"/>
  <c r="I60"/>
  <c r="H60"/>
  <c r="G60"/>
  <c r="F60"/>
  <c r="E60"/>
  <c r="D60"/>
  <c r="C60"/>
  <c r="B60"/>
  <c r="Z57"/>
  <c r="Z56"/>
  <c r="Z94" s="1"/>
  <c r="AM55"/>
  <c r="AL55"/>
  <c r="AK55"/>
  <c r="AJ55"/>
  <c r="AI55"/>
  <c r="AH55"/>
  <c r="AG55"/>
  <c r="AF55"/>
  <c r="AE55"/>
  <c r="AD55"/>
  <c r="AC55"/>
  <c r="AB55"/>
  <c r="AA55"/>
  <c r="Z55"/>
  <c r="Y55"/>
  <c r="X55"/>
  <c r="W55"/>
  <c r="V55"/>
  <c r="S55"/>
  <c r="R55"/>
  <c r="Q55"/>
  <c r="P55"/>
  <c r="O55"/>
  <c r="N55"/>
  <c r="M55"/>
  <c r="L55"/>
  <c r="K55"/>
  <c r="J55"/>
  <c r="I55"/>
  <c r="H55"/>
  <c r="G55"/>
  <c r="F55"/>
  <c r="E55"/>
  <c r="D55"/>
  <c r="C55"/>
  <c r="B55"/>
  <c r="AM52"/>
  <c r="AL52"/>
  <c r="AK52"/>
  <c r="AJ52"/>
  <c r="AI52"/>
  <c r="AH52"/>
  <c r="AG52"/>
  <c r="AF52"/>
  <c r="AE52"/>
  <c r="AD52"/>
  <c r="AC52"/>
  <c r="AB52"/>
  <c r="AA52"/>
  <c r="Z52"/>
  <c r="Y52"/>
  <c r="X52"/>
  <c r="W52"/>
  <c r="V52"/>
  <c r="AM51"/>
  <c r="AL51"/>
  <c r="AK51"/>
  <c r="AJ51"/>
  <c r="AI51"/>
  <c r="AH51"/>
  <c r="AG51"/>
  <c r="AF51"/>
  <c r="AE51"/>
  <c r="AD51"/>
  <c r="AC51"/>
  <c r="AB51"/>
  <c r="AA51"/>
  <c r="Z51"/>
  <c r="Y51"/>
  <c r="X51"/>
  <c r="W51"/>
  <c r="V51"/>
  <c r="AM50"/>
  <c r="AL50"/>
  <c r="AK50"/>
  <c r="AJ50"/>
  <c r="AI50"/>
  <c r="AH50"/>
  <c r="AG50"/>
  <c r="AF50"/>
  <c r="AE50"/>
  <c r="AD50"/>
  <c r="AC50"/>
  <c r="AB50"/>
  <c r="AA50"/>
  <c r="Z50"/>
  <c r="Y50"/>
  <c r="X50"/>
  <c r="W50"/>
  <c r="V50"/>
  <c r="AM47"/>
  <c r="AL47"/>
  <c r="AK47"/>
  <c r="AJ47"/>
  <c r="AI47"/>
  <c r="AH47"/>
  <c r="AG47"/>
  <c r="AF47"/>
  <c r="AE47"/>
  <c r="AD47"/>
  <c r="AC47"/>
  <c r="AB47"/>
  <c r="AA47"/>
  <c r="Z47"/>
  <c r="Y47"/>
  <c r="X47"/>
  <c r="W47"/>
  <c r="V47"/>
  <c r="AM46"/>
  <c r="AL46"/>
  <c r="AK46"/>
  <c r="AJ46"/>
  <c r="AI46"/>
  <c r="AH46"/>
  <c r="AG46"/>
  <c r="AF46"/>
  <c r="AE46"/>
  <c r="AD46"/>
  <c r="AC46"/>
  <c r="AB46"/>
  <c r="AA46"/>
  <c r="Z46"/>
  <c r="Y46"/>
  <c r="X46"/>
  <c r="W46"/>
  <c r="V46"/>
  <c r="AM45"/>
  <c r="AL45"/>
  <c r="AK45"/>
  <c r="AJ45"/>
  <c r="AI45"/>
  <c r="AH45"/>
  <c r="AG45"/>
  <c r="AF45"/>
  <c r="AE45"/>
  <c r="AD45"/>
  <c r="AC45"/>
  <c r="AB45"/>
  <c r="AA45"/>
  <c r="Z45"/>
  <c r="Y45"/>
  <c r="X45"/>
  <c r="W45"/>
  <c r="V45"/>
  <c r="AM44"/>
  <c r="AL44"/>
  <c r="AK44"/>
  <c r="AJ44"/>
  <c r="AI44"/>
  <c r="AH44"/>
  <c r="AG44"/>
  <c r="AF44"/>
  <c r="AE44"/>
  <c r="AD44"/>
  <c r="AC44"/>
  <c r="AB44"/>
  <c r="AA44"/>
  <c r="Z44"/>
  <c r="Y44"/>
  <c r="X44"/>
  <c r="W44"/>
  <c r="V44"/>
  <c r="Z40"/>
  <c r="S40"/>
  <c r="R40"/>
  <c r="Q40"/>
  <c r="P40"/>
  <c r="O40"/>
  <c r="N40"/>
  <c r="M40"/>
  <c r="L40"/>
  <c r="K40"/>
  <c r="J40"/>
  <c r="I40"/>
  <c r="H40"/>
  <c r="G40"/>
  <c r="F40"/>
  <c r="E40"/>
  <c r="D40"/>
  <c r="C40"/>
  <c r="B40"/>
  <c r="P42" s="1"/>
  <c r="AM38"/>
  <c r="AL38"/>
  <c r="AK38"/>
  <c r="AJ38"/>
  <c r="AI38"/>
  <c r="AH38"/>
  <c r="AG38"/>
  <c r="AF38"/>
  <c r="AE38"/>
  <c r="AD38"/>
  <c r="AC38"/>
  <c r="AB38"/>
  <c r="AA38"/>
  <c r="Z38"/>
  <c r="Y38"/>
  <c r="X38"/>
  <c r="W38"/>
  <c r="V38"/>
  <c r="AM37"/>
  <c r="AL37"/>
  <c r="AK37"/>
  <c r="AJ37"/>
  <c r="AI37"/>
  <c r="AH37"/>
  <c r="AG37"/>
  <c r="AF37"/>
  <c r="AE37"/>
  <c r="AD37"/>
  <c r="AC37"/>
  <c r="AB37"/>
  <c r="AA37"/>
  <c r="Z37"/>
  <c r="Y37"/>
  <c r="X37"/>
  <c r="W37"/>
  <c r="V37"/>
  <c r="AM36"/>
  <c r="AL36"/>
  <c r="AK36"/>
  <c r="AJ36"/>
  <c r="AI36"/>
  <c r="AH36"/>
  <c r="AG36"/>
  <c r="AF36"/>
  <c r="AE36"/>
  <c r="AD36"/>
  <c r="AC36"/>
  <c r="AB36"/>
  <c r="AA36"/>
  <c r="Z36"/>
  <c r="Y36"/>
  <c r="X36"/>
  <c r="W36"/>
  <c r="V36"/>
  <c r="AM35"/>
  <c r="AL35"/>
  <c r="AK35"/>
  <c r="AJ35"/>
  <c r="AI35"/>
  <c r="AH35"/>
  <c r="AG35"/>
  <c r="AF35"/>
  <c r="AE35"/>
  <c r="AD35"/>
  <c r="AC35"/>
  <c r="AB35"/>
  <c r="AA35"/>
  <c r="Z35"/>
  <c r="Y35"/>
  <c r="X35"/>
  <c r="W35"/>
  <c r="V35"/>
  <c r="AM34"/>
  <c r="AL34"/>
  <c r="AK34"/>
  <c r="AJ34"/>
  <c r="AI34"/>
  <c r="AH34"/>
  <c r="AG34"/>
  <c r="AF34"/>
  <c r="AE34"/>
  <c r="AD34"/>
  <c r="AC34"/>
  <c r="AB34"/>
  <c r="AA34"/>
  <c r="Z34"/>
  <c r="Y34"/>
  <c r="X34"/>
  <c r="W34"/>
  <c r="V34"/>
  <c r="AM33"/>
  <c r="AL33"/>
  <c r="AK33"/>
  <c r="AJ33"/>
  <c r="AI33"/>
  <c r="AH33"/>
  <c r="AG33"/>
  <c r="AF33"/>
  <c r="AE33"/>
  <c r="AD33"/>
  <c r="AC33"/>
  <c r="AB33"/>
  <c r="AA33"/>
  <c r="Z33"/>
  <c r="Y33"/>
  <c r="X33"/>
  <c r="W33"/>
  <c r="V33"/>
  <c r="AM32"/>
  <c r="AL32"/>
  <c r="AK32"/>
  <c r="AJ32"/>
  <c r="AI32"/>
  <c r="AH32"/>
  <c r="AG32"/>
  <c r="AF32"/>
  <c r="AE32"/>
  <c r="AD32"/>
  <c r="AC32"/>
  <c r="AB32"/>
  <c r="AA32"/>
  <c r="Z32"/>
  <c r="Y32"/>
  <c r="X32"/>
  <c r="W32"/>
  <c r="V32"/>
  <c r="AM31"/>
  <c r="AL31"/>
  <c r="AK31"/>
  <c r="AJ31"/>
  <c r="AI31"/>
  <c r="AH31"/>
  <c r="AG31"/>
  <c r="AF31"/>
  <c r="AE31"/>
  <c r="AD31"/>
  <c r="AC31"/>
  <c r="AB31"/>
  <c r="AA31"/>
  <c r="Z31"/>
  <c r="Y31"/>
  <c r="X31"/>
  <c r="W31"/>
  <c r="V31"/>
  <c r="AM30"/>
  <c r="AL30"/>
  <c r="AK30"/>
  <c r="AJ30"/>
  <c r="AI30"/>
  <c r="AH30"/>
  <c r="AG30"/>
  <c r="AF30"/>
  <c r="AE30"/>
  <c r="AD30"/>
  <c r="AC30"/>
  <c r="AB30"/>
  <c r="AA30"/>
  <c r="Z30"/>
  <c r="Y30"/>
  <c r="X30"/>
  <c r="W30"/>
  <c r="V30"/>
  <c r="AM29"/>
  <c r="AL29"/>
  <c r="AK29"/>
  <c r="AJ29"/>
  <c r="AI29"/>
  <c r="AH29"/>
  <c r="AG29"/>
  <c r="AF29"/>
  <c r="AE29"/>
  <c r="AD29"/>
  <c r="AC29"/>
  <c r="AB29"/>
  <c r="AA29"/>
  <c r="Z29"/>
  <c r="Y29"/>
  <c r="X29"/>
  <c r="W29"/>
  <c r="V29"/>
  <c r="AM28"/>
  <c r="AL28"/>
  <c r="AK28"/>
  <c r="AJ28"/>
  <c r="AI28"/>
  <c r="AH28"/>
  <c r="AG28"/>
  <c r="AF28"/>
  <c r="AE28"/>
  <c r="AD28"/>
  <c r="AC28"/>
  <c r="AB28"/>
  <c r="AA28"/>
  <c r="Z28"/>
  <c r="Y28"/>
  <c r="X28"/>
  <c r="W28"/>
  <c r="V28"/>
  <c r="AM27"/>
  <c r="AL27"/>
  <c r="AK27"/>
  <c r="AJ27"/>
  <c r="AI27"/>
  <c r="AH27"/>
  <c r="AG27"/>
  <c r="AF27"/>
  <c r="AE27"/>
  <c r="AD27"/>
  <c r="AC27"/>
  <c r="AB27"/>
  <c r="AA27"/>
  <c r="Z27"/>
  <c r="Y27"/>
  <c r="X27"/>
  <c r="W27"/>
  <c r="V27"/>
  <c r="AM26"/>
  <c r="AL26"/>
  <c r="AK26"/>
  <c r="AJ26"/>
  <c r="AI26"/>
  <c r="AH26"/>
  <c r="AG26"/>
  <c r="AF26"/>
  <c r="AE26"/>
  <c r="AD26"/>
  <c r="AC26"/>
  <c r="AB26"/>
  <c r="AA26"/>
  <c r="Z26"/>
  <c r="Y26"/>
  <c r="X26"/>
  <c r="W26"/>
  <c r="V26"/>
  <c r="AM25"/>
  <c r="AL25"/>
  <c r="AK25"/>
  <c r="AJ25"/>
  <c r="AI25"/>
  <c r="AH25"/>
  <c r="AG25"/>
  <c r="AF25"/>
  <c r="AE25"/>
  <c r="AD25"/>
  <c r="AC25"/>
  <c r="AB25"/>
  <c r="AA25"/>
  <c r="Z25"/>
  <c r="Y25"/>
  <c r="X25"/>
  <c r="W25"/>
  <c r="V25"/>
  <c r="AM24"/>
  <c r="AL24"/>
  <c r="AK24"/>
  <c r="AJ24"/>
  <c r="AI24"/>
  <c r="AH24"/>
  <c r="AG24"/>
  <c r="AF24"/>
  <c r="AE24"/>
  <c r="AD24"/>
  <c r="AC24"/>
  <c r="AB24"/>
  <c r="AA24"/>
  <c r="Z24"/>
  <c r="Y24"/>
  <c r="X24"/>
  <c r="W24"/>
  <c r="V24"/>
  <c r="AM23"/>
  <c r="AL23"/>
  <c r="AK23"/>
  <c r="AJ23"/>
  <c r="AI23"/>
  <c r="AH23"/>
  <c r="AG23"/>
  <c r="AF23"/>
  <c r="AE23"/>
  <c r="AD23"/>
  <c r="AC23"/>
  <c r="AB23"/>
  <c r="AA23"/>
  <c r="Z23"/>
  <c r="Y23"/>
  <c r="X23"/>
  <c r="W23"/>
  <c r="V23"/>
  <c r="AM22"/>
  <c r="AL22"/>
  <c r="AK22"/>
  <c r="AJ22"/>
  <c r="AI22"/>
  <c r="AH22"/>
  <c r="AG22"/>
  <c r="AF22"/>
  <c r="AE22"/>
  <c r="AD22"/>
  <c r="AC22"/>
  <c r="AB22"/>
  <c r="AA22"/>
  <c r="Z22"/>
  <c r="Y22"/>
  <c r="X22"/>
  <c r="W22"/>
  <c r="V22"/>
  <c r="AM21"/>
  <c r="AL21"/>
  <c r="AK21"/>
  <c r="AJ21"/>
  <c r="AI21"/>
  <c r="AH21"/>
  <c r="AG21"/>
  <c r="AF21"/>
  <c r="AE21"/>
  <c r="AD21"/>
  <c r="AC21"/>
  <c r="AB21"/>
  <c r="AA21"/>
  <c r="Z21"/>
  <c r="Y21"/>
  <c r="X21"/>
  <c r="W21"/>
  <c r="V21"/>
  <c r="AM20"/>
  <c r="AL20"/>
  <c r="AK20"/>
  <c r="AJ20"/>
  <c r="AI20"/>
  <c r="AH20"/>
  <c r="AG20"/>
  <c r="AF20"/>
  <c r="AE20"/>
  <c r="AD20"/>
  <c r="AC20"/>
  <c r="AB20"/>
  <c r="AA20"/>
  <c r="Z20"/>
  <c r="Y20"/>
  <c r="X20"/>
  <c r="W20"/>
  <c r="V20"/>
  <c r="AM19"/>
  <c r="AL19"/>
  <c r="AK19"/>
  <c r="AJ19"/>
  <c r="AI19"/>
  <c r="AH19"/>
  <c r="AG19"/>
  <c r="AF19"/>
  <c r="AE19"/>
  <c r="AD19"/>
  <c r="AC19"/>
  <c r="AB19"/>
  <c r="AA19"/>
  <c r="Z19"/>
  <c r="Y19"/>
  <c r="X19"/>
  <c r="W19"/>
  <c r="V19"/>
  <c r="AM18"/>
  <c r="AL18"/>
  <c r="AK18"/>
  <c r="AJ18"/>
  <c r="AI18"/>
  <c r="AH18"/>
  <c r="AG18"/>
  <c r="AF18"/>
  <c r="AE18"/>
  <c r="AD18"/>
  <c r="AC18"/>
  <c r="AB18"/>
  <c r="AA18"/>
  <c r="Z18"/>
  <c r="Y18"/>
  <c r="X18"/>
  <c r="W18"/>
  <c r="V18"/>
  <c r="S18"/>
  <c r="R18"/>
  <c r="Q18"/>
  <c r="P18"/>
  <c r="O18"/>
  <c r="N18"/>
  <c r="M18"/>
  <c r="L18"/>
  <c r="K18"/>
  <c r="J18"/>
  <c r="I18"/>
  <c r="H18"/>
  <c r="G18"/>
  <c r="F18"/>
  <c r="E18"/>
  <c r="D18"/>
  <c r="C18"/>
  <c r="B18"/>
  <c r="U17"/>
  <c r="U83" s="1"/>
  <c r="A17"/>
  <c r="A83" s="1"/>
  <c r="Z13"/>
  <c r="Z12"/>
  <c r="Z11"/>
  <c r="Z8"/>
  <c r="Z6"/>
  <c r="S6"/>
  <c r="R6"/>
  <c r="Q6"/>
  <c r="P6"/>
  <c r="O6"/>
  <c r="N6"/>
  <c r="M6"/>
  <c r="L6"/>
  <c r="K6"/>
  <c r="J6"/>
  <c r="I6"/>
  <c r="H6"/>
  <c r="G6"/>
  <c r="F6"/>
  <c r="E6"/>
  <c r="Q7" s="1"/>
  <c r="D6"/>
  <c r="C6"/>
  <c r="B6"/>
  <c r="P7" s="1"/>
  <c r="V5"/>
  <c r="W5" s="1"/>
  <c r="B5"/>
  <c r="C5" s="1"/>
  <c r="U1"/>
  <c r="R254" i="6"/>
  <c r="O254"/>
  <c r="P254" s="1"/>
  <c r="N254"/>
  <c r="S254" s="1"/>
  <c r="K254"/>
  <c r="R253"/>
  <c r="O253"/>
  <c r="P253" s="1"/>
  <c r="K253"/>
  <c r="N253" s="1"/>
  <c r="S253" s="1"/>
  <c r="R252"/>
  <c r="O252"/>
  <c r="P252" s="1"/>
  <c r="K252"/>
  <c r="N252" s="1"/>
  <c r="S252" s="1"/>
  <c r="R251"/>
  <c r="P251"/>
  <c r="O251"/>
  <c r="K251"/>
  <c r="N251" s="1"/>
  <c r="S251" s="1"/>
  <c r="R250"/>
  <c r="O250"/>
  <c r="P250" s="1"/>
  <c r="N250"/>
  <c r="S250" s="1"/>
  <c r="K250"/>
  <c r="O249"/>
  <c r="P249" s="1"/>
  <c r="K249"/>
  <c r="N249" s="1"/>
  <c r="S249" s="1"/>
  <c r="Q248"/>
  <c r="R249" s="1"/>
  <c r="R245"/>
  <c r="P245"/>
  <c r="O245"/>
  <c r="K245"/>
  <c r="N245" s="1"/>
  <c r="S245" s="1"/>
  <c r="S244"/>
  <c r="R244"/>
  <c r="P244"/>
  <c r="O244"/>
  <c r="N244"/>
  <c r="K244"/>
  <c r="R243"/>
  <c r="O243"/>
  <c r="P243" s="1"/>
  <c r="N243"/>
  <c r="S243" s="1"/>
  <c r="K243"/>
  <c r="R242"/>
  <c r="O242"/>
  <c r="P242" s="1"/>
  <c r="K242"/>
  <c r="N242" s="1"/>
  <c r="S242" s="1"/>
  <c r="R241"/>
  <c r="P241"/>
  <c r="O241"/>
  <c r="K241"/>
  <c r="N241" s="1"/>
  <c r="S241" s="1"/>
  <c r="R240"/>
  <c r="P240"/>
  <c r="O240"/>
  <c r="K240"/>
  <c r="N240" s="1"/>
  <c r="S240" s="1"/>
  <c r="Q239"/>
  <c r="R236"/>
  <c r="P236"/>
  <c r="O236"/>
  <c r="K236"/>
  <c r="N236" s="1"/>
  <c r="S236" s="1"/>
  <c r="R235"/>
  <c r="O235"/>
  <c r="P235" s="1"/>
  <c r="N235"/>
  <c r="S235" s="1"/>
  <c r="K235"/>
  <c r="R234"/>
  <c r="P234"/>
  <c r="O234"/>
  <c r="K234"/>
  <c r="N234" s="1"/>
  <c r="S234" s="1"/>
  <c r="S233"/>
  <c r="R233"/>
  <c r="O233"/>
  <c r="P233" s="1"/>
  <c r="N233"/>
  <c r="K233"/>
  <c r="R232"/>
  <c r="P232"/>
  <c r="O232"/>
  <c r="K232"/>
  <c r="N232" s="1"/>
  <c r="S232" s="1"/>
  <c r="R231"/>
  <c r="O231"/>
  <c r="P231" s="1"/>
  <c r="N231"/>
  <c r="S231" s="1"/>
  <c r="K231"/>
  <c r="R230"/>
  <c r="P230"/>
  <c r="O230"/>
  <c r="K230"/>
  <c r="N230" s="1"/>
  <c r="S230" s="1"/>
  <c r="R229"/>
  <c r="O229"/>
  <c r="P229" s="1"/>
  <c r="K229"/>
  <c r="N229" s="1"/>
  <c r="S229" s="1"/>
  <c r="R228"/>
  <c r="P228"/>
  <c r="O228"/>
  <c r="K228"/>
  <c r="N228" s="1"/>
  <c r="S228" s="1"/>
  <c r="R227"/>
  <c r="O227"/>
  <c r="P227" s="1"/>
  <c r="N227"/>
  <c r="S227" s="1"/>
  <c r="K227"/>
  <c r="R226"/>
  <c r="O226"/>
  <c r="P226" s="1"/>
  <c r="K226"/>
  <c r="N226" s="1"/>
  <c r="S226" s="1"/>
  <c r="R225"/>
  <c r="O225"/>
  <c r="P225" s="1"/>
  <c r="K225"/>
  <c r="N225" s="1"/>
  <c r="S225" s="1"/>
  <c r="R224"/>
  <c r="P224"/>
  <c r="O224"/>
  <c r="K224"/>
  <c r="N224" s="1"/>
  <c r="S224" s="1"/>
  <c r="R223"/>
  <c r="O223"/>
  <c r="P223" s="1"/>
  <c r="K223"/>
  <c r="N223" s="1"/>
  <c r="S223" s="1"/>
  <c r="R222"/>
  <c r="O222"/>
  <c r="P222" s="1"/>
  <c r="K222"/>
  <c r="N222" s="1"/>
  <c r="S222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R217"/>
  <c r="O217"/>
  <c r="P217" s="1"/>
  <c r="K217"/>
  <c r="N217" s="1"/>
  <c r="S217" s="1"/>
  <c r="R216"/>
  <c r="O216"/>
  <c r="P216" s="1"/>
  <c r="K216"/>
  <c r="N216" s="1"/>
  <c r="S216" s="1"/>
  <c r="R215"/>
  <c r="O215"/>
  <c r="P215" s="1"/>
  <c r="K215"/>
  <c r="N215" s="1"/>
  <c r="S215" s="1"/>
  <c r="R214"/>
  <c r="O214"/>
  <c r="P214" s="1"/>
  <c r="K214"/>
  <c r="N214" s="1"/>
  <c r="S214" s="1"/>
  <c r="R213"/>
  <c r="O213"/>
  <c r="P213" s="1"/>
  <c r="K213"/>
  <c r="N213" s="1"/>
  <c r="S213" s="1"/>
  <c r="R212"/>
  <c r="O212"/>
  <c r="P212" s="1"/>
  <c r="K212"/>
  <c r="N212" s="1"/>
  <c r="S212" s="1"/>
  <c r="R211"/>
  <c r="O211"/>
  <c r="P211" s="1"/>
  <c r="K211"/>
  <c r="N211" s="1"/>
  <c r="S211" s="1"/>
  <c r="R210"/>
  <c r="O210"/>
  <c r="P210" s="1"/>
  <c r="K210"/>
  <c r="N210" s="1"/>
  <c r="S210" s="1"/>
  <c r="Q209"/>
  <c r="S206"/>
  <c r="R206"/>
  <c r="P206"/>
  <c r="O206"/>
  <c r="N206"/>
  <c r="K206"/>
  <c r="S205"/>
  <c r="R205"/>
  <c r="P205"/>
  <c r="O205"/>
  <c r="N205"/>
  <c r="K205"/>
  <c r="R204"/>
  <c r="P204"/>
  <c r="O204"/>
  <c r="N204"/>
  <c r="S204" s="1"/>
  <c r="K204"/>
  <c r="R203"/>
  <c r="P203"/>
  <c r="O203"/>
  <c r="N203"/>
  <c r="S203" s="1"/>
  <c r="K203"/>
  <c r="S202"/>
  <c r="R202"/>
  <c r="P202"/>
  <c r="O202"/>
  <c r="N202"/>
  <c r="K202"/>
  <c r="S201"/>
  <c r="R201"/>
  <c r="P201"/>
  <c r="O201"/>
  <c r="N201"/>
  <c r="K201"/>
  <c r="R200"/>
  <c r="P200"/>
  <c r="O200"/>
  <c r="N200"/>
  <c r="S200" s="1"/>
  <c r="K200"/>
  <c r="R199"/>
  <c r="P199"/>
  <c r="O199"/>
  <c r="N199"/>
  <c r="S199" s="1"/>
  <c r="K199"/>
  <c r="S198"/>
  <c r="R198"/>
  <c r="P198"/>
  <c r="O198"/>
  <c r="N198"/>
  <c r="K198"/>
  <c r="S197"/>
  <c r="R197"/>
  <c r="P197"/>
  <c r="O197"/>
  <c r="N197"/>
  <c r="K197"/>
  <c r="R196"/>
  <c r="P196"/>
  <c r="O196"/>
  <c r="N196"/>
  <c r="S196" s="1"/>
  <c r="K196"/>
  <c r="R195"/>
  <c r="P195"/>
  <c r="O195"/>
  <c r="N195"/>
  <c r="S195" s="1"/>
  <c r="K195"/>
  <c r="S194"/>
  <c r="R194"/>
  <c r="P194"/>
  <c r="O194"/>
  <c r="N194"/>
  <c r="K194"/>
  <c r="S193"/>
  <c r="R193"/>
  <c r="P193"/>
  <c r="O193"/>
  <c r="N193"/>
  <c r="K193"/>
  <c r="R192"/>
  <c r="P192"/>
  <c r="O192"/>
  <c r="N192"/>
  <c r="S192" s="1"/>
  <c r="K192"/>
  <c r="R191"/>
  <c r="P191"/>
  <c r="O191"/>
  <c r="N191"/>
  <c r="S191" s="1"/>
  <c r="K191"/>
  <c r="R190"/>
  <c r="P190"/>
  <c r="O190"/>
  <c r="K190"/>
  <c r="N190" s="1"/>
  <c r="S190" s="1"/>
  <c r="S189"/>
  <c r="R189"/>
  <c r="P189"/>
  <c r="O189"/>
  <c r="N189"/>
  <c r="K189"/>
  <c r="R188"/>
  <c r="P188"/>
  <c r="O188"/>
  <c r="N188"/>
  <c r="S188" s="1"/>
  <c r="K188"/>
  <c r="R187"/>
  <c r="O187"/>
  <c r="P187" s="1"/>
  <c r="N187"/>
  <c r="S187" s="1"/>
  <c r="K187"/>
  <c r="R186"/>
  <c r="P186"/>
  <c r="O186"/>
  <c r="K186"/>
  <c r="N186" s="1"/>
  <c r="S186" s="1"/>
  <c r="S185"/>
  <c r="R185"/>
  <c r="P185"/>
  <c r="O185"/>
  <c r="N185"/>
  <c r="K185"/>
  <c r="R184"/>
  <c r="P184"/>
  <c r="O184"/>
  <c r="N184"/>
  <c r="S184" s="1"/>
  <c r="K184"/>
  <c r="R183"/>
  <c r="O183"/>
  <c r="P183" s="1"/>
  <c r="N183"/>
  <c r="S183" s="1"/>
  <c r="K183"/>
  <c r="R182"/>
  <c r="P182"/>
  <c r="O182"/>
  <c r="K182"/>
  <c r="N182" s="1"/>
  <c r="S182" s="1"/>
  <c r="R181"/>
  <c r="P181"/>
  <c r="O181"/>
  <c r="K181"/>
  <c r="N181" s="1"/>
  <c r="S181" s="1"/>
  <c r="R180"/>
  <c r="P180"/>
  <c r="O180"/>
  <c r="N180"/>
  <c r="S180" s="1"/>
  <c r="K180"/>
  <c r="R179"/>
  <c r="O179"/>
  <c r="P179" s="1"/>
  <c r="N179"/>
  <c r="S179" s="1"/>
  <c r="K179"/>
  <c r="R178"/>
  <c r="O178"/>
  <c r="P178" s="1"/>
  <c r="K178"/>
  <c r="N178" s="1"/>
  <c r="S178" s="1"/>
  <c r="R177"/>
  <c r="P177"/>
  <c r="O177"/>
  <c r="K177"/>
  <c r="N177" s="1"/>
  <c r="S177" s="1"/>
  <c r="R176"/>
  <c r="P176"/>
  <c r="O176"/>
  <c r="N176"/>
  <c r="S176" s="1"/>
  <c r="K176"/>
  <c r="Q175"/>
  <c r="R172"/>
  <c r="O172"/>
  <c r="P172" s="1"/>
  <c r="K172"/>
  <c r="N172" s="1"/>
  <c r="S172" s="1"/>
  <c r="R171"/>
  <c r="P171"/>
  <c r="O171"/>
  <c r="K171"/>
  <c r="N171" s="1"/>
  <c r="S171" s="1"/>
  <c r="S170"/>
  <c r="R170"/>
  <c r="P170"/>
  <c r="O170"/>
  <c r="N170"/>
  <c r="K170"/>
  <c r="R169"/>
  <c r="O169"/>
  <c r="P169" s="1"/>
  <c r="N169"/>
  <c r="S169" s="1"/>
  <c r="K169"/>
  <c r="R168"/>
  <c r="O168"/>
  <c r="P168" s="1"/>
  <c r="K168"/>
  <c r="N168" s="1"/>
  <c r="S168" s="1"/>
  <c r="R167"/>
  <c r="P167"/>
  <c r="O167"/>
  <c r="K167"/>
  <c r="N167" s="1"/>
  <c r="S167" s="1"/>
  <c r="R166"/>
  <c r="P166"/>
  <c r="O166"/>
  <c r="N166"/>
  <c r="S166" s="1"/>
  <c r="K166"/>
  <c r="R165"/>
  <c r="O165"/>
  <c r="P165" s="1"/>
  <c r="K165"/>
  <c r="N165" s="1"/>
  <c r="S165" s="1"/>
  <c r="R164"/>
  <c r="O164"/>
  <c r="P164" s="1"/>
  <c r="K164"/>
  <c r="N164" s="1"/>
  <c r="S164" s="1"/>
  <c r="R163"/>
  <c r="P163"/>
  <c r="O163"/>
  <c r="K163"/>
  <c r="N163" s="1"/>
  <c r="S163" s="1"/>
  <c r="R162"/>
  <c r="O162"/>
  <c r="P162" s="1"/>
  <c r="N162"/>
  <c r="S162" s="1"/>
  <c r="K162"/>
  <c r="R161"/>
  <c r="O161"/>
  <c r="P161" s="1"/>
  <c r="K161"/>
  <c r="N161" s="1"/>
  <c r="S161" s="1"/>
  <c r="R160"/>
  <c r="O160"/>
  <c r="P160" s="1"/>
  <c r="K160"/>
  <c r="N160" s="1"/>
  <c r="S160" s="1"/>
  <c r="R159"/>
  <c r="P159"/>
  <c r="O159"/>
  <c r="K159"/>
  <c r="N159" s="1"/>
  <c r="S159" s="1"/>
  <c r="R158"/>
  <c r="O158"/>
  <c r="P158" s="1"/>
  <c r="K158"/>
  <c r="N158" s="1"/>
  <c r="S158" s="1"/>
  <c r="R157"/>
  <c r="O157"/>
  <c r="P157" s="1"/>
  <c r="K157"/>
  <c r="N157" s="1"/>
  <c r="S157" s="1"/>
  <c r="R156"/>
  <c r="O156"/>
  <c r="P156" s="1"/>
  <c r="K156"/>
  <c r="N156" s="1"/>
  <c r="S156" s="1"/>
  <c r="R155"/>
  <c r="O155"/>
  <c r="P155" s="1"/>
  <c r="K155"/>
  <c r="N155" s="1"/>
  <c r="S155" s="1"/>
  <c r="R154"/>
  <c r="O154"/>
  <c r="P154" s="1"/>
  <c r="K154"/>
  <c r="N154" s="1"/>
  <c r="S154" s="1"/>
  <c r="R153"/>
  <c r="O153"/>
  <c r="P153" s="1"/>
  <c r="K153"/>
  <c r="N153" s="1"/>
  <c r="S153" s="1"/>
  <c r="R152"/>
  <c r="O152"/>
  <c r="P152" s="1"/>
  <c r="K152"/>
  <c r="N152" s="1"/>
  <c r="S152" s="1"/>
  <c r="R151"/>
  <c r="O151"/>
  <c r="P151" s="1"/>
  <c r="K151"/>
  <c r="N151" s="1"/>
  <c r="S151" s="1"/>
  <c r="R150"/>
  <c r="O150"/>
  <c r="P150" s="1"/>
  <c r="K150"/>
  <c r="N150" s="1"/>
  <c r="S150" s="1"/>
  <c r="R149"/>
  <c r="O149"/>
  <c r="P149" s="1"/>
  <c r="K149"/>
  <c r="N149" s="1"/>
  <c r="S149" s="1"/>
  <c r="R148"/>
  <c r="O148"/>
  <c r="P148" s="1"/>
  <c r="K148"/>
  <c r="N148" s="1"/>
  <c r="S148" s="1"/>
  <c r="R147"/>
  <c r="O147"/>
  <c r="P147" s="1"/>
  <c r="K147"/>
  <c r="N147" s="1"/>
  <c r="S147" s="1"/>
  <c r="R146"/>
  <c r="O146"/>
  <c r="P146" s="1"/>
  <c r="K146"/>
  <c r="N146" s="1"/>
  <c r="S146" s="1"/>
  <c r="R145"/>
  <c r="O145"/>
  <c r="P145" s="1"/>
  <c r="K145"/>
  <c r="N145" s="1"/>
  <c r="S145" s="1"/>
  <c r="R144"/>
  <c r="O144"/>
  <c r="P144" s="1"/>
  <c r="K144"/>
  <c r="N144" s="1"/>
  <c r="S144" s="1"/>
  <c r="R143"/>
  <c r="O143"/>
  <c r="P143" s="1"/>
  <c r="K143"/>
  <c r="N143" s="1"/>
  <c r="S143" s="1"/>
  <c r="R142"/>
  <c r="O142"/>
  <c r="P142" s="1"/>
  <c r="K142"/>
  <c r="N142" s="1"/>
  <c r="S142" s="1"/>
  <c r="R141"/>
  <c r="O141"/>
  <c r="P141" s="1"/>
  <c r="K141"/>
  <c r="N141" s="1"/>
  <c r="S141" s="1"/>
  <c r="R140"/>
  <c r="O140"/>
  <c r="P140" s="1"/>
  <c r="K140"/>
  <c r="N140" s="1"/>
  <c r="S140" s="1"/>
  <c r="R139"/>
  <c r="O139"/>
  <c r="P139" s="1"/>
  <c r="K139"/>
  <c r="N139" s="1"/>
  <c r="S139" s="1"/>
  <c r="Q138"/>
  <c r="S135"/>
  <c r="R135"/>
  <c r="P135"/>
  <c r="O135"/>
  <c r="N135"/>
  <c r="K135"/>
  <c r="S134"/>
  <c r="R134"/>
  <c r="P134"/>
  <c r="O134"/>
  <c r="N134"/>
  <c r="K134"/>
  <c r="R133"/>
  <c r="P133"/>
  <c r="O133"/>
  <c r="N133"/>
  <c r="S133" s="1"/>
  <c r="K133"/>
  <c r="R132"/>
  <c r="P132"/>
  <c r="O132"/>
  <c r="N132"/>
  <c r="S132" s="1"/>
  <c r="K132"/>
  <c r="S131"/>
  <c r="R131"/>
  <c r="P131"/>
  <c r="O131"/>
  <c r="N131"/>
  <c r="K131"/>
  <c r="S130"/>
  <c r="R130"/>
  <c r="P130"/>
  <c r="O130"/>
  <c r="N130"/>
  <c r="K130"/>
  <c r="R129"/>
  <c r="P129"/>
  <c r="O129"/>
  <c r="N129"/>
  <c r="S129" s="1"/>
  <c r="K129"/>
  <c r="R128"/>
  <c r="P128"/>
  <c r="O128"/>
  <c r="N128"/>
  <c r="S128" s="1"/>
  <c r="K128"/>
  <c r="S127"/>
  <c r="R127"/>
  <c r="P127"/>
  <c r="O127"/>
  <c r="N127"/>
  <c r="K127"/>
  <c r="S126"/>
  <c r="R126"/>
  <c r="P126"/>
  <c r="O126"/>
  <c r="N126"/>
  <c r="K126"/>
  <c r="R125"/>
  <c r="P125"/>
  <c r="O125"/>
  <c r="N125"/>
  <c r="S125" s="1"/>
  <c r="K125"/>
  <c r="R124"/>
  <c r="P124"/>
  <c r="O124"/>
  <c r="N124"/>
  <c r="S124" s="1"/>
  <c r="K124"/>
  <c r="S123"/>
  <c r="R123"/>
  <c r="P123"/>
  <c r="O123"/>
  <c r="N123"/>
  <c r="K123"/>
  <c r="S122"/>
  <c r="R122"/>
  <c r="P122"/>
  <c r="O122"/>
  <c r="N122"/>
  <c r="K122"/>
  <c r="R121"/>
  <c r="P121"/>
  <c r="O121"/>
  <c r="N121"/>
  <c r="S121" s="1"/>
  <c r="K121"/>
  <c r="R120"/>
  <c r="P120"/>
  <c r="O120"/>
  <c r="N120"/>
  <c r="S120" s="1"/>
  <c r="K120"/>
  <c r="S119"/>
  <c r="R119"/>
  <c r="P119"/>
  <c r="O119"/>
  <c r="N119"/>
  <c r="K119"/>
  <c r="S118"/>
  <c r="R118"/>
  <c r="P118"/>
  <c r="O118"/>
  <c r="N118"/>
  <c r="K118"/>
  <c r="R117"/>
  <c r="P117"/>
  <c r="O117"/>
  <c r="N117"/>
  <c r="S117" s="1"/>
  <c r="K117"/>
  <c r="R116"/>
  <c r="P116"/>
  <c r="O116"/>
  <c r="N116"/>
  <c r="S116" s="1"/>
  <c r="K116"/>
  <c r="R115"/>
  <c r="P115"/>
  <c r="O115"/>
  <c r="K115"/>
  <c r="N115" s="1"/>
  <c r="S115" s="1"/>
  <c r="S114"/>
  <c r="R114"/>
  <c r="P114"/>
  <c r="O114"/>
  <c r="N114"/>
  <c r="K114"/>
  <c r="R113"/>
  <c r="P113"/>
  <c r="O113"/>
  <c r="N113"/>
  <c r="S113" s="1"/>
  <c r="K113"/>
  <c r="R112"/>
  <c r="O112"/>
  <c r="P112" s="1"/>
  <c r="N112"/>
  <c r="S112" s="1"/>
  <c r="K112"/>
  <c r="R111"/>
  <c r="P111"/>
  <c r="O111"/>
  <c r="K111"/>
  <c r="N111" s="1"/>
  <c r="S111" s="1"/>
  <c r="S110"/>
  <c r="R110"/>
  <c r="P110"/>
  <c r="O110"/>
  <c r="N110"/>
  <c r="K110"/>
  <c r="R109"/>
  <c r="P109"/>
  <c r="O109"/>
  <c r="N109"/>
  <c r="S109" s="1"/>
  <c r="K109"/>
  <c r="R108"/>
  <c r="O108"/>
  <c r="P108" s="1"/>
  <c r="N108"/>
  <c r="S108" s="1"/>
  <c r="K108"/>
  <c r="R107"/>
  <c r="P107"/>
  <c r="O107"/>
  <c r="K107"/>
  <c r="N107" s="1"/>
  <c r="S107" s="1"/>
  <c r="R106"/>
  <c r="P106"/>
  <c r="O106"/>
  <c r="K106"/>
  <c r="N106" s="1"/>
  <c r="S106" s="1"/>
  <c r="R105"/>
  <c r="P105"/>
  <c r="O105"/>
  <c r="N105"/>
  <c r="S105" s="1"/>
  <c r="K105"/>
  <c r="R104"/>
  <c r="O104"/>
  <c r="P104" s="1"/>
  <c r="N104"/>
  <c r="S104" s="1"/>
  <c r="K104"/>
  <c r="R103"/>
  <c r="O103"/>
  <c r="P103" s="1"/>
  <c r="K103"/>
  <c r="N103" s="1"/>
  <c r="S103" s="1"/>
  <c r="R102"/>
  <c r="P102"/>
  <c r="O102"/>
  <c r="K102"/>
  <c r="N102" s="1"/>
  <c r="S102" s="1"/>
  <c r="R101"/>
  <c r="P101"/>
  <c r="O101"/>
  <c r="N101"/>
  <c r="S101" s="1"/>
  <c r="K101"/>
  <c r="R100"/>
  <c r="O100"/>
  <c r="P100" s="1"/>
  <c r="N100"/>
  <c r="S100" s="1"/>
  <c r="K100"/>
  <c r="R99"/>
  <c r="O99"/>
  <c r="P99" s="1"/>
  <c r="K99"/>
  <c r="N99" s="1"/>
  <c r="S99" s="1"/>
  <c r="R98"/>
  <c r="P98"/>
  <c r="O98"/>
  <c r="K98"/>
  <c r="N98" s="1"/>
  <c r="S98" s="1"/>
  <c r="Q97"/>
  <c r="R94"/>
  <c r="O94"/>
  <c r="P94" s="1"/>
  <c r="K94"/>
  <c r="N94" s="1"/>
  <c r="S94" s="1"/>
  <c r="R93"/>
  <c r="O93"/>
  <c r="P93" s="1"/>
  <c r="K93"/>
  <c r="N93" s="1"/>
  <c r="S93" s="1"/>
  <c r="R92"/>
  <c r="P92"/>
  <c r="O92"/>
  <c r="K92"/>
  <c r="N92" s="1"/>
  <c r="S92" s="1"/>
  <c r="R91"/>
  <c r="O91"/>
  <c r="P91" s="1"/>
  <c r="N91"/>
  <c r="S91" s="1"/>
  <c r="K91"/>
  <c r="R90"/>
  <c r="O90"/>
  <c r="P90" s="1"/>
  <c r="K90"/>
  <c r="N90" s="1"/>
  <c r="S90" s="1"/>
  <c r="R89"/>
  <c r="O89"/>
  <c r="P89" s="1"/>
  <c r="K89"/>
  <c r="N89" s="1"/>
  <c r="S89" s="1"/>
  <c r="R88"/>
  <c r="P88"/>
  <c r="O88"/>
  <c r="K88"/>
  <c r="N88" s="1"/>
  <c r="S88" s="1"/>
  <c r="R87"/>
  <c r="O87"/>
  <c r="P87" s="1"/>
  <c r="N87"/>
  <c r="S87" s="1"/>
  <c r="K87"/>
  <c r="R86"/>
  <c r="O86"/>
  <c r="P86" s="1"/>
  <c r="K86"/>
  <c r="N86" s="1"/>
  <c r="S86" s="1"/>
  <c r="R85"/>
  <c r="O85"/>
  <c r="P85" s="1"/>
  <c r="K85"/>
  <c r="N85" s="1"/>
  <c r="S85" s="1"/>
  <c r="R84"/>
  <c r="P84"/>
  <c r="O84"/>
  <c r="K84"/>
  <c r="N84" s="1"/>
  <c r="S84" s="1"/>
  <c r="R83"/>
  <c r="O83"/>
  <c r="P83" s="1"/>
  <c r="N83"/>
  <c r="S83" s="1"/>
  <c r="K83"/>
  <c r="R82"/>
  <c r="O82"/>
  <c r="P82" s="1"/>
  <c r="K82"/>
  <c r="N82" s="1"/>
  <c r="S82" s="1"/>
  <c r="R81"/>
  <c r="O81"/>
  <c r="P81" s="1"/>
  <c r="K81"/>
  <c r="N81" s="1"/>
  <c r="S81" s="1"/>
  <c r="R80"/>
  <c r="P80"/>
  <c r="O80"/>
  <c r="K80"/>
  <c r="N80" s="1"/>
  <c r="S80" s="1"/>
  <c r="R79"/>
  <c r="O79"/>
  <c r="P79" s="1"/>
  <c r="N79"/>
  <c r="S79" s="1"/>
  <c r="K79"/>
  <c r="R78"/>
  <c r="O78"/>
  <c r="P78" s="1"/>
  <c r="K78"/>
  <c r="N78" s="1"/>
  <c r="S78" s="1"/>
  <c r="R77"/>
  <c r="O77"/>
  <c r="P77" s="1"/>
  <c r="K77"/>
  <c r="N77" s="1"/>
  <c r="S77" s="1"/>
  <c r="R76"/>
  <c r="P76"/>
  <c r="O76"/>
  <c r="K76"/>
  <c r="N76" s="1"/>
  <c r="S76" s="1"/>
  <c r="R75"/>
  <c r="O75"/>
  <c r="P75" s="1"/>
  <c r="N75"/>
  <c r="S75" s="1"/>
  <c r="K75"/>
  <c r="R74"/>
  <c r="O74"/>
  <c r="P74" s="1"/>
  <c r="K74"/>
  <c r="N74" s="1"/>
  <c r="S74" s="1"/>
  <c r="R73"/>
  <c r="O73"/>
  <c r="P73" s="1"/>
  <c r="K73"/>
  <c r="N73" s="1"/>
  <c r="S73" s="1"/>
  <c r="R72"/>
  <c r="P72"/>
  <c r="O72"/>
  <c r="K72"/>
  <c r="N72" s="1"/>
  <c r="S72" s="1"/>
  <c r="R71"/>
  <c r="O71"/>
  <c r="P71" s="1"/>
  <c r="K71"/>
  <c r="N71" s="1"/>
  <c r="S71" s="1"/>
  <c r="R70"/>
  <c r="O70"/>
  <c r="P70" s="1"/>
  <c r="K70"/>
  <c r="N70" s="1"/>
  <c r="S70" s="1"/>
  <c r="R69"/>
  <c r="O69"/>
  <c r="P69" s="1"/>
  <c r="K69"/>
  <c r="N69" s="1"/>
  <c r="S69" s="1"/>
  <c r="R68"/>
  <c r="O68"/>
  <c r="P68" s="1"/>
  <c r="K68"/>
  <c r="N68" s="1"/>
  <c r="S68" s="1"/>
  <c r="Q67"/>
  <c r="S64"/>
  <c r="R64"/>
  <c r="P64"/>
  <c r="O64"/>
  <c r="N64"/>
  <c r="K64"/>
  <c r="S63"/>
  <c r="R63"/>
  <c r="P63"/>
  <c r="O63"/>
  <c r="N63"/>
  <c r="K63"/>
  <c r="R62"/>
  <c r="P62"/>
  <c r="O62"/>
  <c r="N62"/>
  <c r="S62" s="1"/>
  <c r="K62"/>
  <c r="R61"/>
  <c r="P61"/>
  <c r="O61"/>
  <c r="N61"/>
  <c r="S61" s="1"/>
  <c r="K61"/>
  <c r="S60"/>
  <c r="R60"/>
  <c r="P60"/>
  <c r="O60"/>
  <c r="N60"/>
  <c r="K60"/>
  <c r="S59"/>
  <c r="R59"/>
  <c r="P59"/>
  <c r="O59"/>
  <c r="N59"/>
  <c r="K59"/>
  <c r="R58"/>
  <c r="P58"/>
  <c r="O58"/>
  <c r="N58"/>
  <c r="S58" s="1"/>
  <c r="K58"/>
  <c r="R57"/>
  <c r="P57"/>
  <c r="O57"/>
  <c r="N57"/>
  <c r="S57" s="1"/>
  <c r="K57"/>
  <c r="S56"/>
  <c r="R56"/>
  <c r="P56"/>
  <c r="O56"/>
  <c r="N56"/>
  <c r="K56"/>
  <c r="S55"/>
  <c r="R55"/>
  <c r="P55"/>
  <c r="O55"/>
  <c r="N55"/>
  <c r="K55"/>
  <c r="R54"/>
  <c r="P54"/>
  <c r="O54"/>
  <c r="N54"/>
  <c r="S54" s="1"/>
  <c r="K54"/>
  <c r="R53"/>
  <c r="P53"/>
  <c r="O53"/>
  <c r="N53"/>
  <c r="S53" s="1"/>
  <c r="K53"/>
  <c r="R52"/>
  <c r="P52"/>
  <c r="O52"/>
  <c r="K52"/>
  <c r="N52" s="1"/>
  <c r="S52" s="1"/>
  <c r="S51"/>
  <c r="R51"/>
  <c r="P51"/>
  <c r="O51"/>
  <c r="N51"/>
  <c r="K51"/>
  <c r="R50"/>
  <c r="P50"/>
  <c r="O50"/>
  <c r="N50"/>
  <c r="S50" s="1"/>
  <c r="K50"/>
  <c r="R49"/>
  <c r="O49"/>
  <c r="P49" s="1"/>
  <c r="N49"/>
  <c r="S49" s="1"/>
  <c r="K49"/>
  <c r="R48"/>
  <c r="P48"/>
  <c r="O48"/>
  <c r="K48"/>
  <c r="N48" s="1"/>
  <c r="S48" s="1"/>
  <c r="R47"/>
  <c r="P47"/>
  <c r="O47"/>
  <c r="K47"/>
  <c r="N47" s="1"/>
  <c r="S47" s="1"/>
  <c r="R46"/>
  <c r="P46"/>
  <c r="O46"/>
  <c r="N46"/>
  <c r="S46" s="1"/>
  <c r="K46"/>
  <c r="R45"/>
  <c r="O45"/>
  <c r="P45" s="1"/>
  <c r="N45"/>
  <c r="S45" s="1"/>
  <c r="K45"/>
  <c r="O44"/>
  <c r="P44" s="1"/>
  <c r="K44"/>
  <c r="N44" s="1"/>
  <c r="S44" s="1"/>
  <c r="Q43"/>
  <c r="R44" s="1"/>
  <c r="R4" s="1"/>
  <c r="R40"/>
  <c r="O40"/>
  <c r="P40" s="1"/>
  <c r="N40"/>
  <c r="S40" s="1"/>
  <c r="K40"/>
  <c r="R39"/>
  <c r="O39"/>
  <c r="P39" s="1"/>
  <c r="K39"/>
  <c r="N39" s="1"/>
  <c r="S39" s="1"/>
  <c r="R38"/>
  <c r="O38"/>
  <c r="P38" s="1"/>
  <c r="K38"/>
  <c r="N38" s="1"/>
  <c r="S38" s="1"/>
  <c r="R37"/>
  <c r="P37"/>
  <c r="O37"/>
  <c r="K37"/>
  <c r="N37" s="1"/>
  <c r="S37" s="1"/>
  <c r="R36"/>
  <c r="O36"/>
  <c r="P36" s="1"/>
  <c r="N36"/>
  <c r="S36" s="1"/>
  <c r="K36"/>
  <c r="R35"/>
  <c r="O35"/>
  <c r="P35" s="1"/>
  <c r="K35"/>
  <c r="N35" s="1"/>
  <c r="S35" s="1"/>
  <c r="R34"/>
  <c r="O34"/>
  <c r="P34" s="1"/>
  <c r="K34"/>
  <c r="N34" s="1"/>
  <c r="S34" s="1"/>
  <c r="R33"/>
  <c r="P33"/>
  <c r="O33"/>
  <c r="K33"/>
  <c r="N33" s="1"/>
  <c r="S33" s="1"/>
  <c r="R32"/>
  <c r="O32"/>
  <c r="P32" s="1"/>
  <c r="N32"/>
  <c r="S32" s="1"/>
  <c r="K32"/>
  <c r="R31"/>
  <c r="O31"/>
  <c r="P31" s="1"/>
  <c r="K31"/>
  <c r="N31" s="1"/>
  <c r="S31" s="1"/>
  <c r="R30"/>
  <c r="O30"/>
  <c r="P30" s="1"/>
  <c r="K30"/>
  <c r="N30" s="1"/>
  <c r="S30" s="1"/>
  <c r="R29"/>
  <c r="P29"/>
  <c r="O29"/>
  <c r="K29"/>
  <c r="N29" s="1"/>
  <c r="S29" s="1"/>
  <c r="R28"/>
  <c r="O28"/>
  <c r="P28" s="1"/>
  <c r="N28"/>
  <c r="S28" s="1"/>
  <c r="K28"/>
  <c r="R27"/>
  <c r="O27"/>
  <c r="P27" s="1"/>
  <c r="K27"/>
  <c r="N27" s="1"/>
  <c r="S27" s="1"/>
  <c r="R26"/>
  <c r="O26"/>
  <c r="P26" s="1"/>
  <c r="K26"/>
  <c r="N26" s="1"/>
  <c r="S26" s="1"/>
  <c r="R25"/>
  <c r="P25"/>
  <c r="O25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AH3"/>
  <c r="AH2"/>
  <c r="AG2"/>
  <c r="AD2"/>
  <c r="AC2"/>
  <c r="AB2"/>
  <c r="R2"/>
  <c r="O2"/>
  <c r="P2" s="1"/>
  <c r="K2"/>
  <c r="N2" s="1"/>
  <c r="S2" s="1"/>
  <c r="Y1"/>
  <c r="X1"/>
  <c r="W1"/>
  <c r="V1"/>
  <c r="U1"/>
  <c r="T1"/>
  <c r="R360" i="5"/>
  <c r="O360"/>
  <c r="P360" s="1"/>
  <c r="K360"/>
  <c r="N360" s="1"/>
  <c r="S360" s="1"/>
  <c r="R359"/>
  <c r="O359"/>
  <c r="P359" s="1"/>
  <c r="K359"/>
  <c r="N359" s="1"/>
  <c r="S359" s="1"/>
  <c r="R358"/>
  <c r="O358"/>
  <c r="P358" s="1"/>
  <c r="K358"/>
  <c r="N358" s="1"/>
  <c r="S358" s="1"/>
  <c r="R357"/>
  <c r="O357"/>
  <c r="P357" s="1"/>
  <c r="K357"/>
  <c r="N357" s="1"/>
  <c r="S357" s="1"/>
  <c r="R356"/>
  <c r="O356"/>
  <c r="P356" s="1"/>
  <c r="K356"/>
  <c r="N356" s="1"/>
  <c r="S356" s="1"/>
  <c r="R355"/>
  <c r="O355"/>
  <c r="P355" s="1"/>
  <c r="K355"/>
  <c r="N355" s="1"/>
  <c r="S355" s="1"/>
  <c r="R354"/>
  <c r="O354"/>
  <c r="P354" s="1"/>
  <c r="K354"/>
  <c r="N354" s="1"/>
  <c r="S354" s="1"/>
  <c r="R353"/>
  <c r="O353"/>
  <c r="P353" s="1"/>
  <c r="K353"/>
  <c r="N353" s="1"/>
  <c r="S353" s="1"/>
  <c r="R352"/>
  <c r="O352"/>
  <c r="P352" s="1"/>
  <c r="K352"/>
  <c r="N352" s="1"/>
  <c r="S352" s="1"/>
  <c r="R351"/>
  <c r="O351"/>
  <c r="P351" s="1"/>
  <c r="K351"/>
  <c r="N351" s="1"/>
  <c r="S351" s="1"/>
  <c r="R350"/>
  <c r="O350"/>
  <c r="P350" s="1"/>
  <c r="K350"/>
  <c r="N350" s="1"/>
  <c r="S350" s="1"/>
  <c r="R349"/>
  <c r="O349"/>
  <c r="P349" s="1"/>
  <c r="K349"/>
  <c r="N349" s="1"/>
  <c r="S349" s="1"/>
  <c r="Q348"/>
  <c r="R345"/>
  <c r="P345"/>
  <c r="O345"/>
  <c r="N345"/>
  <c r="S345" s="1"/>
  <c r="K345"/>
  <c r="S344"/>
  <c r="R344"/>
  <c r="P344"/>
  <c r="O344"/>
  <c r="N344"/>
  <c r="K344"/>
  <c r="S343"/>
  <c r="R343"/>
  <c r="P343"/>
  <c r="O343"/>
  <c r="N343"/>
  <c r="K343"/>
  <c r="R342"/>
  <c r="P342"/>
  <c r="O342"/>
  <c r="N342"/>
  <c r="S342" s="1"/>
  <c r="K342"/>
  <c r="R341"/>
  <c r="P341"/>
  <c r="O341"/>
  <c r="N341"/>
  <c r="S341" s="1"/>
  <c r="K341"/>
  <c r="S340"/>
  <c r="R340"/>
  <c r="P340"/>
  <c r="O340"/>
  <c r="N340"/>
  <c r="K340"/>
  <c r="S339"/>
  <c r="R339"/>
  <c r="P339"/>
  <c r="O339"/>
  <c r="N339"/>
  <c r="K339"/>
  <c r="R338"/>
  <c r="P338"/>
  <c r="O338"/>
  <c r="N338"/>
  <c r="S338" s="1"/>
  <c r="K338"/>
  <c r="R337"/>
  <c r="P337"/>
  <c r="O337"/>
  <c r="N337"/>
  <c r="S337" s="1"/>
  <c r="K337"/>
  <c r="S336"/>
  <c r="R336"/>
  <c r="P336"/>
  <c r="O336"/>
  <c r="N336"/>
  <c r="K336"/>
  <c r="S335"/>
  <c r="R335"/>
  <c r="P335"/>
  <c r="O335"/>
  <c r="N335"/>
  <c r="K335"/>
  <c r="R334"/>
  <c r="P334"/>
  <c r="O334"/>
  <c r="N334"/>
  <c r="S334" s="1"/>
  <c r="K334"/>
  <c r="R333"/>
  <c r="P333"/>
  <c r="O333"/>
  <c r="N333"/>
  <c r="S333" s="1"/>
  <c r="K333"/>
  <c r="S332"/>
  <c r="R332"/>
  <c r="P332"/>
  <c r="O332"/>
  <c r="N332"/>
  <c r="K332"/>
  <c r="S331"/>
  <c r="R331"/>
  <c r="P331"/>
  <c r="O331"/>
  <c r="N331"/>
  <c r="K331"/>
  <c r="R330"/>
  <c r="P330"/>
  <c r="O330"/>
  <c r="N330"/>
  <c r="S330" s="1"/>
  <c r="K330"/>
  <c r="R329"/>
  <c r="P329"/>
  <c r="O329"/>
  <c r="N329"/>
  <c r="S329" s="1"/>
  <c r="K329"/>
  <c r="S328"/>
  <c r="R328"/>
  <c r="P328"/>
  <c r="O328"/>
  <c r="N328"/>
  <c r="K328"/>
  <c r="S327"/>
  <c r="R327"/>
  <c r="P327"/>
  <c r="O327"/>
  <c r="N327"/>
  <c r="K327"/>
  <c r="R326"/>
  <c r="P326"/>
  <c r="O326"/>
  <c r="N326"/>
  <c r="S326" s="1"/>
  <c r="K326"/>
  <c r="R325"/>
  <c r="P325"/>
  <c r="O325"/>
  <c r="N325"/>
  <c r="S325" s="1"/>
  <c r="K325"/>
  <c r="S324"/>
  <c r="R324"/>
  <c r="P324"/>
  <c r="O324"/>
  <c r="N324"/>
  <c r="K324"/>
  <c r="S323"/>
  <c r="R323"/>
  <c r="P323"/>
  <c r="O323"/>
  <c r="N323"/>
  <c r="K323"/>
  <c r="R322"/>
  <c r="P322"/>
  <c r="O322"/>
  <c r="N322"/>
  <c r="S322" s="1"/>
  <c r="K322"/>
  <c r="P321"/>
  <c r="O321"/>
  <c r="N321"/>
  <c r="S321" s="1"/>
  <c r="K321"/>
  <c r="Q320"/>
  <c r="R321" s="1"/>
  <c r="R317"/>
  <c r="O317"/>
  <c r="P317" s="1"/>
  <c r="K317"/>
  <c r="N317" s="1"/>
  <c r="S317" s="1"/>
  <c r="R316"/>
  <c r="O316"/>
  <c r="P316" s="1"/>
  <c r="K316"/>
  <c r="N316" s="1"/>
  <c r="S316" s="1"/>
  <c r="R315"/>
  <c r="O315"/>
  <c r="P315" s="1"/>
  <c r="K315"/>
  <c r="N315" s="1"/>
  <c r="S315" s="1"/>
  <c r="R314"/>
  <c r="O314"/>
  <c r="P314" s="1"/>
  <c r="K314"/>
  <c r="N314" s="1"/>
  <c r="S314" s="1"/>
  <c r="R313"/>
  <c r="O313"/>
  <c r="P313" s="1"/>
  <c r="K313"/>
  <c r="N313" s="1"/>
  <c r="S313" s="1"/>
  <c r="R312"/>
  <c r="O312"/>
  <c r="P312" s="1"/>
  <c r="K312"/>
  <c r="N312" s="1"/>
  <c r="S312" s="1"/>
  <c r="R311"/>
  <c r="O311"/>
  <c r="P311" s="1"/>
  <c r="K311"/>
  <c r="N311" s="1"/>
  <c r="S311" s="1"/>
  <c r="R310"/>
  <c r="O310"/>
  <c r="P310" s="1"/>
  <c r="K310"/>
  <c r="N310" s="1"/>
  <c r="S310" s="1"/>
  <c r="R309"/>
  <c r="O309"/>
  <c r="P309" s="1"/>
  <c r="K309"/>
  <c r="N309" s="1"/>
  <c r="S309" s="1"/>
  <c r="R308"/>
  <c r="O308"/>
  <c r="P308" s="1"/>
  <c r="K308"/>
  <c r="N308" s="1"/>
  <c r="S308" s="1"/>
  <c r="R307"/>
  <c r="O307"/>
  <c r="P307" s="1"/>
  <c r="K307"/>
  <c r="N307" s="1"/>
  <c r="S307" s="1"/>
  <c r="R306"/>
  <c r="O306"/>
  <c r="P306" s="1"/>
  <c r="K306"/>
  <c r="N306" s="1"/>
  <c r="S306" s="1"/>
  <c r="R305"/>
  <c r="O305"/>
  <c r="P305" s="1"/>
  <c r="K305"/>
  <c r="N305" s="1"/>
  <c r="S305" s="1"/>
  <c r="R304"/>
  <c r="O304"/>
  <c r="P304" s="1"/>
  <c r="K304"/>
  <c r="N304" s="1"/>
  <c r="S304" s="1"/>
  <c r="R303"/>
  <c r="O303"/>
  <c r="P303" s="1"/>
  <c r="K303"/>
  <c r="N303" s="1"/>
  <c r="S303" s="1"/>
  <c r="R302"/>
  <c r="O302"/>
  <c r="P302" s="1"/>
  <c r="K302"/>
  <c r="N302" s="1"/>
  <c r="S302" s="1"/>
  <c r="R301"/>
  <c r="O301"/>
  <c r="P301" s="1"/>
  <c r="K301"/>
  <c r="N301" s="1"/>
  <c r="S301" s="1"/>
  <c r="R300"/>
  <c r="O300"/>
  <c r="P300" s="1"/>
  <c r="K300"/>
  <c r="N300" s="1"/>
  <c r="S300" s="1"/>
  <c r="R299"/>
  <c r="O299"/>
  <c r="P299" s="1"/>
  <c r="K299"/>
  <c r="N299" s="1"/>
  <c r="S299" s="1"/>
  <c r="R298"/>
  <c r="O298"/>
  <c r="P298" s="1"/>
  <c r="K298"/>
  <c r="N298" s="1"/>
  <c r="S298" s="1"/>
  <c r="R297"/>
  <c r="O297"/>
  <c r="P297" s="1"/>
  <c r="K297"/>
  <c r="N297" s="1"/>
  <c r="S297" s="1"/>
  <c r="R296"/>
  <c r="O296"/>
  <c r="P296" s="1"/>
  <c r="K296"/>
  <c r="N296" s="1"/>
  <c r="S296" s="1"/>
  <c r="R295"/>
  <c r="O295"/>
  <c r="P295" s="1"/>
  <c r="K295"/>
  <c r="N295" s="1"/>
  <c r="S295" s="1"/>
  <c r="R294"/>
  <c r="O294"/>
  <c r="P294" s="1"/>
  <c r="K294"/>
  <c r="N294" s="1"/>
  <c r="S294" s="1"/>
  <c r="R293"/>
  <c r="O293"/>
  <c r="P293" s="1"/>
  <c r="K293"/>
  <c r="N293" s="1"/>
  <c r="S293" s="1"/>
  <c r="R292"/>
  <c r="O292"/>
  <c r="P292" s="1"/>
  <c r="K292"/>
  <c r="N292" s="1"/>
  <c r="S292" s="1"/>
  <c r="R291"/>
  <c r="O291"/>
  <c r="P291" s="1"/>
  <c r="K291"/>
  <c r="N291" s="1"/>
  <c r="S291" s="1"/>
  <c r="R290"/>
  <c r="O290"/>
  <c r="P290" s="1"/>
  <c r="K290"/>
  <c r="N290" s="1"/>
  <c r="S290" s="1"/>
  <c r="R289"/>
  <c r="O289"/>
  <c r="P289" s="1"/>
  <c r="K289"/>
  <c r="N289" s="1"/>
  <c r="S289" s="1"/>
  <c r="R288"/>
  <c r="O288"/>
  <c r="P288" s="1"/>
  <c r="K288"/>
  <c r="N288" s="1"/>
  <c r="S288" s="1"/>
  <c r="R287"/>
  <c r="O287"/>
  <c r="P287" s="1"/>
  <c r="K287"/>
  <c r="N287" s="1"/>
  <c r="S287" s="1"/>
  <c r="R286"/>
  <c r="O286"/>
  <c r="P286" s="1"/>
  <c r="K286"/>
  <c r="N286" s="1"/>
  <c r="S286" s="1"/>
  <c r="R285"/>
  <c r="O285"/>
  <c r="P285" s="1"/>
  <c r="K285"/>
  <c r="N285" s="1"/>
  <c r="S285" s="1"/>
  <c r="R284"/>
  <c r="O284"/>
  <c r="P284" s="1"/>
  <c r="K284"/>
  <c r="N284" s="1"/>
  <c r="S284" s="1"/>
  <c r="R283"/>
  <c r="O283"/>
  <c r="P283" s="1"/>
  <c r="K283"/>
  <c r="N283" s="1"/>
  <c r="S283" s="1"/>
  <c r="Q282"/>
  <c r="R279"/>
  <c r="P279"/>
  <c r="O279"/>
  <c r="N279"/>
  <c r="S279" s="1"/>
  <c r="K279"/>
  <c r="R278"/>
  <c r="P278"/>
  <c r="O278"/>
  <c r="N278"/>
  <c r="S278" s="1"/>
  <c r="K278"/>
  <c r="S277"/>
  <c r="R277"/>
  <c r="P277"/>
  <c r="O277"/>
  <c r="N277"/>
  <c r="K277"/>
  <c r="S276"/>
  <c r="R276"/>
  <c r="P276"/>
  <c r="O276"/>
  <c r="N276"/>
  <c r="K276"/>
  <c r="R275"/>
  <c r="P275"/>
  <c r="O275"/>
  <c r="N275"/>
  <c r="S275" s="1"/>
  <c r="K275"/>
  <c r="R274"/>
  <c r="P274"/>
  <c r="O274"/>
  <c r="N274"/>
  <c r="S274" s="1"/>
  <c r="K274"/>
  <c r="S273"/>
  <c r="R273"/>
  <c r="P273"/>
  <c r="O273"/>
  <c r="N273"/>
  <c r="K273"/>
  <c r="S272"/>
  <c r="R272"/>
  <c r="P272"/>
  <c r="O272"/>
  <c r="N272"/>
  <c r="K272"/>
  <c r="R271"/>
  <c r="P271"/>
  <c r="O271"/>
  <c r="N271"/>
  <c r="S271" s="1"/>
  <c r="K271"/>
  <c r="R270"/>
  <c r="P270"/>
  <c r="O270"/>
  <c r="N270"/>
  <c r="S270" s="1"/>
  <c r="K270"/>
  <c r="S269"/>
  <c r="R269"/>
  <c r="P269"/>
  <c r="O269"/>
  <c r="N269"/>
  <c r="K269"/>
  <c r="S268"/>
  <c r="R268"/>
  <c r="P268"/>
  <c r="O268"/>
  <c r="N268"/>
  <c r="K268"/>
  <c r="R267"/>
  <c r="P267"/>
  <c r="O267"/>
  <c r="N267"/>
  <c r="S267" s="1"/>
  <c r="K267"/>
  <c r="R266"/>
  <c r="P266"/>
  <c r="O266"/>
  <c r="N266"/>
  <c r="S266" s="1"/>
  <c r="K266"/>
  <c r="S265"/>
  <c r="R265"/>
  <c r="P265"/>
  <c r="O265"/>
  <c r="N265"/>
  <c r="K265"/>
  <c r="S264"/>
  <c r="R264"/>
  <c r="P264"/>
  <c r="O264"/>
  <c r="N264"/>
  <c r="K264"/>
  <c r="R263"/>
  <c r="P263"/>
  <c r="O263"/>
  <c r="N263"/>
  <c r="S263" s="1"/>
  <c r="K263"/>
  <c r="R262"/>
  <c r="P262"/>
  <c r="O262"/>
  <c r="N262"/>
  <c r="S262" s="1"/>
  <c r="K262"/>
  <c r="S261"/>
  <c r="R261"/>
  <c r="P261"/>
  <c r="O261"/>
  <c r="N261"/>
  <c r="K261"/>
  <c r="S260"/>
  <c r="R260"/>
  <c r="P260"/>
  <c r="O260"/>
  <c r="N260"/>
  <c r="K260"/>
  <c r="R259"/>
  <c r="P259"/>
  <c r="O259"/>
  <c r="N259"/>
  <c r="S259" s="1"/>
  <c r="K259"/>
  <c r="R258"/>
  <c r="P258"/>
  <c r="O258"/>
  <c r="N258"/>
  <c r="S258" s="1"/>
  <c r="K258"/>
  <c r="S257"/>
  <c r="R257"/>
  <c r="P257"/>
  <c r="O257"/>
  <c r="N257"/>
  <c r="K257"/>
  <c r="R256"/>
  <c r="P256"/>
  <c r="O256"/>
  <c r="N256"/>
  <c r="S256" s="1"/>
  <c r="K256"/>
  <c r="R255"/>
  <c r="P255"/>
  <c r="O255"/>
  <c r="N255"/>
  <c r="S255" s="1"/>
  <c r="K255"/>
  <c r="R254"/>
  <c r="P254"/>
  <c r="O254"/>
  <c r="N254"/>
  <c r="S254" s="1"/>
  <c r="K254"/>
  <c r="S253"/>
  <c r="R253"/>
  <c r="P253"/>
  <c r="O253"/>
  <c r="N253"/>
  <c r="K253"/>
  <c r="S252"/>
  <c r="R252"/>
  <c r="P252"/>
  <c r="O252"/>
  <c r="N252"/>
  <c r="K252"/>
  <c r="R251"/>
  <c r="P251"/>
  <c r="O251"/>
  <c r="N251"/>
  <c r="S251" s="1"/>
  <c r="K251"/>
  <c r="R250"/>
  <c r="P250"/>
  <c r="O250"/>
  <c r="N250"/>
  <c r="S250" s="1"/>
  <c r="K250"/>
  <c r="S249"/>
  <c r="R249"/>
  <c r="P249"/>
  <c r="O249"/>
  <c r="N249"/>
  <c r="K249"/>
  <c r="S248"/>
  <c r="R248"/>
  <c r="P248"/>
  <c r="O248"/>
  <c r="N248"/>
  <c r="K248"/>
  <c r="R247"/>
  <c r="P247"/>
  <c r="O247"/>
  <c r="N247"/>
  <c r="S247" s="1"/>
  <c r="K247"/>
  <c r="R246"/>
  <c r="P246"/>
  <c r="O246"/>
  <c r="N246"/>
  <c r="S246" s="1"/>
  <c r="K246"/>
  <c r="S245"/>
  <c r="R245"/>
  <c r="P245"/>
  <c r="O245"/>
  <c r="N245"/>
  <c r="K245"/>
  <c r="S244"/>
  <c r="R244"/>
  <c r="P244"/>
  <c r="O244"/>
  <c r="N244"/>
  <c r="K244"/>
  <c r="R243"/>
  <c r="P243"/>
  <c r="O243"/>
  <c r="N243"/>
  <c r="S243" s="1"/>
  <c r="K243"/>
  <c r="R242"/>
  <c r="P242"/>
  <c r="O242"/>
  <c r="N242"/>
  <c r="S242" s="1"/>
  <c r="K242"/>
  <c r="S241"/>
  <c r="R241"/>
  <c r="P241"/>
  <c r="O241"/>
  <c r="N241"/>
  <c r="K241"/>
  <c r="S240"/>
  <c r="R240"/>
  <c r="P240"/>
  <c r="O240"/>
  <c r="N240"/>
  <c r="K240"/>
  <c r="R239"/>
  <c r="P239"/>
  <c r="O239"/>
  <c r="N239"/>
  <c r="S239" s="1"/>
  <c r="K239"/>
  <c r="S238"/>
  <c r="R238"/>
  <c r="P238"/>
  <c r="O238"/>
  <c r="N238"/>
  <c r="K238"/>
  <c r="S237"/>
  <c r="R237"/>
  <c r="P237"/>
  <c r="O237"/>
  <c r="N237"/>
  <c r="K237"/>
  <c r="R236"/>
  <c r="P236"/>
  <c r="O236"/>
  <c r="N236"/>
  <c r="S236" s="1"/>
  <c r="K236"/>
  <c r="P235"/>
  <c r="O235"/>
  <c r="N235"/>
  <c r="S235" s="1"/>
  <c r="K235"/>
  <c r="Q234"/>
  <c r="R235" s="1"/>
  <c r="R231"/>
  <c r="O231"/>
  <c r="P231" s="1"/>
  <c r="K231"/>
  <c r="N231" s="1"/>
  <c r="S231" s="1"/>
  <c r="R230"/>
  <c r="O230"/>
  <c r="P230" s="1"/>
  <c r="K230"/>
  <c r="N230" s="1"/>
  <c r="S230" s="1"/>
  <c r="R229"/>
  <c r="O229"/>
  <c r="P229" s="1"/>
  <c r="K229"/>
  <c r="N229" s="1"/>
  <c r="S229" s="1"/>
  <c r="R228"/>
  <c r="O228"/>
  <c r="P228" s="1"/>
  <c r="K228"/>
  <c r="N228" s="1"/>
  <c r="S228" s="1"/>
  <c r="R227"/>
  <c r="O227"/>
  <c r="P227" s="1"/>
  <c r="K227"/>
  <c r="N227" s="1"/>
  <c r="S227" s="1"/>
  <c r="R226"/>
  <c r="O226"/>
  <c r="P226" s="1"/>
  <c r="K226"/>
  <c r="N226" s="1"/>
  <c r="S226" s="1"/>
  <c r="R225"/>
  <c r="O225"/>
  <c r="P225" s="1"/>
  <c r="K225"/>
  <c r="N225" s="1"/>
  <c r="S225" s="1"/>
  <c r="R224"/>
  <c r="O224"/>
  <c r="P224" s="1"/>
  <c r="K224"/>
  <c r="N224" s="1"/>
  <c r="S224" s="1"/>
  <c r="R223"/>
  <c r="O223"/>
  <c r="P223" s="1"/>
  <c r="K223"/>
  <c r="N223" s="1"/>
  <c r="S223" s="1"/>
  <c r="R222"/>
  <c r="O222"/>
  <c r="P222" s="1"/>
  <c r="K222"/>
  <c r="N222" s="1"/>
  <c r="S222" s="1"/>
  <c r="R221"/>
  <c r="O221"/>
  <c r="P221" s="1"/>
  <c r="K221"/>
  <c r="N221" s="1"/>
  <c r="S221" s="1"/>
  <c r="R220"/>
  <c r="O220"/>
  <c r="P220" s="1"/>
  <c r="K220"/>
  <c r="N220" s="1"/>
  <c r="S220" s="1"/>
  <c r="R219"/>
  <c r="O219"/>
  <c r="P219" s="1"/>
  <c r="K219"/>
  <c r="N219" s="1"/>
  <c r="S219" s="1"/>
  <c r="R218"/>
  <c r="O218"/>
  <c r="P218" s="1"/>
  <c r="K218"/>
  <c r="N218" s="1"/>
  <c r="S218" s="1"/>
  <c r="R217"/>
  <c r="O217"/>
  <c r="P217" s="1"/>
  <c r="K217"/>
  <c r="N217" s="1"/>
  <c r="S217" s="1"/>
  <c r="R216"/>
  <c r="O216"/>
  <c r="P216" s="1"/>
  <c r="K216"/>
  <c r="N216" s="1"/>
  <c r="S216" s="1"/>
  <c r="R215"/>
  <c r="O215"/>
  <c r="P215" s="1"/>
  <c r="K215"/>
  <c r="N215" s="1"/>
  <c r="S215" s="1"/>
  <c r="R214"/>
  <c r="O214"/>
  <c r="P214" s="1"/>
  <c r="K214"/>
  <c r="N214" s="1"/>
  <c r="S214" s="1"/>
  <c r="R213"/>
  <c r="O213"/>
  <c r="P213" s="1"/>
  <c r="K213"/>
  <c r="N213" s="1"/>
  <c r="S213" s="1"/>
  <c r="R212"/>
  <c r="O212"/>
  <c r="P212" s="1"/>
  <c r="K212"/>
  <c r="N212" s="1"/>
  <c r="S212" s="1"/>
  <c r="R211"/>
  <c r="O211"/>
  <c r="P211" s="1"/>
  <c r="K211"/>
  <c r="N211" s="1"/>
  <c r="S211" s="1"/>
  <c r="R210"/>
  <c r="O210"/>
  <c r="P210" s="1"/>
  <c r="K210"/>
  <c r="N210" s="1"/>
  <c r="S210" s="1"/>
  <c r="R209"/>
  <c r="O209"/>
  <c r="P209" s="1"/>
  <c r="K209"/>
  <c r="N209" s="1"/>
  <c r="S209" s="1"/>
  <c r="R208"/>
  <c r="O208"/>
  <c r="P208" s="1"/>
  <c r="K208"/>
  <c r="N208" s="1"/>
  <c r="S208" s="1"/>
  <c r="R207"/>
  <c r="P207"/>
  <c r="O207"/>
  <c r="K207"/>
  <c r="N207" s="1"/>
  <c r="S207" s="1"/>
  <c r="S206"/>
  <c r="R206"/>
  <c r="P206"/>
  <c r="O206"/>
  <c r="N206"/>
  <c r="K206"/>
  <c r="R205"/>
  <c r="O205"/>
  <c r="P205" s="1"/>
  <c r="N205"/>
  <c r="S205" s="1"/>
  <c r="K205"/>
  <c r="R204"/>
  <c r="O204"/>
  <c r="P204" s="1"/>
  <c r="K204"/>
  <c r="N204" s="1"/>
  <c r="S204" s="1"/>
  <c r="R203"/>
  <c r="P203"/>
  <c r="O203"/>
  <c r="K203"/>
  <c r="N203" s="1"/>
  <c r="S203" s="1"/>
  <c r="S202"/>
  <c r="R202"/>
  <c r="P202"/>
  <c r="O202"/>
  <c r="N202"/>
  <c r="K202"/>
  <c r="R201"/>
  <c r="O201"/>
  <c r="P201" s="1"/>
  <c r="N201"/>
  <c r="S201" s="1"/>
  <c r="K201"/>
  <c r="R200"/>
  <c r="O200"/>
  <c r="P200" s="1"/>
  <c r="K200"/>
  <c r="N200" s="1"/>
  <c r="S200" s="1"/>
  <c r="R199"/>
  <c r="P199"/>
  <c r="O199"/>
  <c r="K199"/>
  <c r="N199" s="1"/>
  <c r="S199" s="1"/>
  <c r="R198"/>
  <c r="P198"/>
  <c r="O198"/>
  <c r="K198"/>
  <c r="N198" s="1"/>
  <c r="S198" s="1"/>
  <c r="R197"/>
  <c r="O197"/>
  <c r="P197" s="1"/>
  <c r="N197"/>
  <c r="S197" s="1"/>
  <c r="K197"/>
  <c r="R196"/>
  <c r="O196"/>
  <c r="P196" s="1"/>
  <c r="K196"/>
  <c r="N196" s="1"/>
  <c r="S196" s="1"/>
  <c r="R195"/>
  <c r="O195"/>
  <c r="P195" s="1"/>
  <c r="K195"/>
  <c r="N195" s="1"/>
  <c r="S195" s="1"/>
  <c r="R194"/>
  <c r="P194"/>
  <c r="O194"/>
  <c r="K194"/>
  <c r="N194" s="1"/>
  <c r="S194" s="1"/>
  <c r="R193"/>
  <c r="O193"/>
  <c r="P193" s="1"/>
  <c r="K193"/>
  <c r="N193" s="1"/>
  <c r="S193" s="1"/>
  <c r="R192"/>
  <c r="O192"/>
  <c r="P192" s="1"/>
  <c r="K192"/>
  <c r="N192" s="1"/>
  <c r="S192" s="1"/>
  <c r="R191"/>
  <c r="O191"/>
  <c r="P191" s="1"/>
  <c r="K191"/>
  <c r="N191" s="1"/>
  <c r="S191" s="1"/>
  <c r="R190"/>
  <c r="O190"/>
  <c r="P190" s="1"/>
  <c r="K190"/>
  <c r="N190" s="1"/>
  <c r="S190" s="1"/>
  <c r="R189"/>
  <c r="O189"/>
  <c r="P189" s="1"/>
  <c r="K189"/>
  <c r="N189" s="1"/>
  <c r="S189" s="1"/>
  <c r="R188"/>
  <c r="O188"/>
  <c r="P188" s="1"/>
  <c r="K188"/>
  <c r="N188" s="1"/>
  <c r="S188" s="1"/>
  <c r="R187"/>
  <c r="O187"/>
  <c r="P187" s="1"/>
  <c r="K187"/>
  <c r="N187" s="1"/>
  <c r="S187" s="1"/>
  <c r="R186"/>
  <c r="O186"/>
  <c r="P186" s="1"/>
  <c r="K186"/>
  <c r="N186" s="1"/>
  <c r="S186" s="1"/>
  <c r="R185"/>
  <c r="O185"/>
  <c r="P185" s="1"/>
  <c r="K185"/>
  <c r="N185" s="1"/>
  <c r="S185" s="1"/>
  <c r="R184"/>
  <c r="O184"/>
  <c r="P184" s="1"/>
  <c r="K184"/>
  <c r="N184" s="1"/>
  <c r="S184" s="1"/>
  <c r="R183"/>
  <c r="O183"/>
  <c r="P183" s="1"/>
  <c r="K183"/>
  <c r="N183" s="1"/>
  <c r="S183" s="1"/>
  <c r="R182"/>
  <c r="O182"/>
  <c r="P182" s="1"/>
  <c r="K182"/>
  <c r="N182" s="1"/>
  <c r="S182" s="1"/>
  <c r="R181"/>
  <c r="O181"/>
  <c r="P181" s="1"/>
  <c r="K181"/>
  <c r="N181" s="1"/>
  <c r="S181" s="1"/>
  <c r="R180"/>
  <c r="O180"/>
  <c r="P180" s="1"/>
  <c r="K180"/>
  <c r="N180" s="1"/>
  <c r="S180" s="1"/>
  <c r="R179"/>
  <c r="O179"/>
  <c r="P179" s="1"/>
  <c r="K179"/>
  <c r="N179" s="1"/>
  <c r="S179" s="1"/>
  <c r="R178"/>
  <c r="O178"/>
  <c r="P178" s="1"/>
  <c r="K178"/>
  <c r="N178" s="1"/>
  <c r="S178" s="1"/>
  <c r="R177"/>
  <c r="O177"/>
  <c r="P177" s="1"/>
  <c r="K177"/>
  <c r="N177" s="1"/>
  <c r="S177" s="1"/>
  <c r="O176"/>
  <c r="P176" s="1"/>
  <c r="K176"/>
  <c r="N176" s="1"/>
  <c r="S176" s="1"/>
  <c r="Q175"/>
  <c r="R176" s="1"/>
  <c r="R172"/>
  <c r="P172"/>
  <c r="O172"/>
  <c r="N172"/>
  <c r="S172" s="1"/>
  <c r="K172"/>
  <c r="S171"/>
  <c r="R171"/>
  <c r="P171"/>
  <c r="O171"/>
  <c r="N171"/>
  <c r="K171"/>
  <c r="S170"/>
  <c r="R170"/>
  <c r="P170"/>
  <c r="O170"/>
  <c r="N170"/>
  <c r="K170"/>
  <c r="R169"/>
  <c r="P169"/>
  <c r="O169"/>
  <c r="N169"/>
  <c r="S169" s="1"/>
  <c r="K169"/>
  <c r="R168"/>
  <c r="P168"/>
  <c r="O168"/>
  <c r="N168"/>
  <c r="S168" s="1"/>
  <c r="K168"/>
  <c r="S167"/>
  <c r="R167"/>
  <c r="P167"/>
  <c r="O167"/>
  <c r="N167"/>
  <c r="K167"/>
  <c r="S166"/>
  <c r="R166"/>
  <c r="P166"/>
  <c r="O166"/>
  <c r="N166"/>
  <c r="K166"/>
  <c r="R165"/>
  <c r="P165"/>
  <c r="O165"/>
  <c r="N165"/>
  <c r="S165" s="1"/>
  <c r="K165"/>
  <c r="R164"/>
  <c r="P164"/>
  <c r="O164"/>
  <c r="N164"/>
  <c r="S164" s="1"/>
  <c r="K164"/>
  <c r="S163"/>
  <c r="R163"/>
  <c r="P163"/>
  <c r="O163"/>
  <c r="N163"/>
  <c r="K163"/>
  <c r="S162"/>
  <c r="R162"/>
  <c r="P162"/>
  <c r="O162"/>
  <c r="N162"/>
  <c r="K162"/>
  <c r="R161"/>
  <c r="P161"/>
  <c r="O161"/>
  <c r="N161"/>
  <c r="S161" s="1"/>
  <c r="K161"/>
  <c r="R160"/>
  <c r="P160"/>
  <c r="O160"/>
  <c r="N160"/>
  <c r="S160" s="1"/>
  <c r="K160"/>
  <c r="S159"/>
  <c r="R159"/>
  <c r="P159"/>
  <c r="O159"/>
  <c r="N159"/>
  <c r="K159"/>
  <c r="S158"/>
  <c r="R158"/>
  <c r="P158"/>
  <c r="O158"/>
  <c r="N158"/>
  <c r="K158"/>
  <c r="R157"/>
  <c r="P157"/>
  <c r="O157"/>
  <c r="N157"/>
  <c r="S157" s="1"/>
  <c r="K157"/>
  <c r="R156"/>
  <c r="P156"/>
  <c r="O156"/>
  <c r="N156"/>
  <c r="S156" s="1"/>
  <c r="K156"/>
  <c r="S155"/>
  <c r="R155"/>
  <c r="P155"/>
  <c r="O155"/>
  <c r="N155"/>
  <c r="K155"/>
  <c r="S154"/>
  <c r="R154"/>
  <c r="P154"/>
  <c r="O154"/>
  <c r="N154"/>
  <c r="K154"/>
  <c r="R153"/>
  <c r="P153"/>
  <c r="O153"/>
  <c r="N153"/>
  <c r="S153" s="1"/>
  <c r="K153"/>
  <c r="R152"/>
  <c r="P152"/>
  <c r="O152"/>
  <c r="N152"/>
  <c r="S152" s="1"/>
  <c r="K152"/>
  <c r="S151"/>
  <c r="R151"/>
  <c r="P151"/>
  <c r="O151"/>
  <c r="N151"/>
  <c r="K151"/>
  <c r="S150"/>
  <c r="R150"/>
  <c r="P150"/>
  <c r="O150"/>
  <c r="N150"/>
  <c r="K150"/>
  <c r="R149"/>
  <c r="P149"/>
  <c r="O149"/>
  <c r="N149"/>
  <c r="S149" s="1"/>
  <c r="K149"/>
  <c r="R148"/>
  <c r="P148"/>
  <c r="O148"/>
  <c r="N148"/>
  <c r="S148" s="1"/>
  <c r="K148"/>
  <c r="R147"/>
  <c r="P147"/>
  <c r="O147"/>
  <c r="K147"/>
  <c r="N147" s="1"/>
  <c r="S147" s="1"/>
  <c r="S146"/>
  <c r="R146"/>
  <c r="P146"/>
  <c r="O146"/>
  <c r="N146"/>
  <c r="K146"/>
  <c r="R145"/>
  <c r="P145"/>
  <c r="O145"/>
  <c r="N145"/>
  <c r="S145" s="1"/>
  <c r="K145"/>
  <c r="R144"/>
  <c r="O144"/>
  <c r="P144" s="1"/>
  <c r="N144"/>
  <c r="S144" s="1"/>
  <c r="K144"/>
  <c r="R143"/>
  <c r="P143"/>
  <c r="O143"/>
  <c r="K143"/>
  <c r="N143" s="1"/>
  <c r="S143" s="1"/>
  <c r="S142"/>
  <c r="R142"/>
  <c r="O142"/>
  <c r="P142" s="1"/>
  <c r="N142"/>
  <c r="K142"/>
  <c r="R141"/>
  <c r="P141"/>
  <c r="O141"/>
  <c r="K141"/>
  <c r="N141" s="1"/>
  <c r="S141" s="1"/>
  <c r="R140"/>
  <c r="O140"/>
  <c r="P140" s="1"/>
  <c r="N140"/>
  <c r="S140" s="1"/>
  <c r="K140"/>
  <c r="R139"/>
  <c r="P139"/>
  <c r="O139"/>
  <c r="K139"/>
  <c r="N139" s="1"/>
  <c r="S139" s="1"/>
  <c r="S138"/>
  <c r="R138"/>
  <c r="O138"/>
  <c r="P138" s="1"/>
  <c r="N138"/>
  <c r="K138"/>
  <c r="R137"/>
  <c r="P137"/>
  <c r="O137"/>
  <c r="K137"/>
  <c r="N137" s="1"/>
  <c r="S137" s="1"/>
  <c r="R136"/>
  <c r="O136"/>
  <c r="P136" s="1"/>
  <c r="N136"/>
  <c r="S136" s="1"/>
  <c r="K136"/>
  <c r="R135"/>
  <c r="P135"/>
  <c r="O135"/>
  <c r="K135"/>
  <c r="N135" s="1"/>
  <c r="S135" s="1"/>
  <c r="S134"/>
  <c r="R134"/>
  <c r="O134"/>
  <c r="P134" s="1"/>
  <c r="N134"/>
  <c r="K134"/>
  <c r="R133"/>
  <c r="P133"/>
  <c r="O133"/>
  <c r="K133"/>
  <c r="N133" s="1"/>
  <c r="S133" s="1"/>
  <c r="O132"/>
  <c r="P132" s="1"/>
  <c r="N132"/>
  <c r="S132" s="1"/>
  <c r="K132"/>
  <c r="Q131"/>
  <c r="R132" s="1"/>
  <c r="R4" s="1"/>
  <c r="R128"/>
  <c r="P128"/>
  <c r="O128"/>
  <c r="K128"/>
  <c r="N128" s="1"/>
  <c r="S128" s="1"/>
  <c r="S127"/>
  <c r="R127"/>
  <c r="P127"/>
  <c r="O127"/>
  <c r="N127"/>
  <c r="K127"/>
  <c r="R126"/>
  <c r="O126"/>
  <c r="P126" s="1"/>
  <c r="N126"/>
  <c r="S126" s="1"/>
  <c r="K126"/>
  <c r="R125"/>
  <c r="O125"/>
  <c r="P125" s="1"/>
  <c r="K125"/>
  <c r="N125" s="1"/>
  <c r="S125" s="1"/>
  <c r="R124"/>
  <c r="P124"/>
  <c r="O124"/>
  <c r="K124"/>
  <c r="N124" s="1"/>
  <c r="S124" s="1"/>
  <c r="S123"/>
  <c r="R123"/>
  <c r="P123"/>
  <c r="O123"/>
  <c r="N123"/>
  <c r="K123"/>
  <c r="R122"/>
  <c r="O122"/>
  <c r="P122" s="1"/>
  <c r="N122"/>
  <c r="S122" s="1"/>
  <c r="K122"/>
  <c r="R121"/>
  <c r="O121"/>
  <c r="P121" s="1"/>
  <c r="K121"/>
  <c r="N121" s="1"/>
  <c r="S121" s="1"/>
  <c r="R120"/>
  <c r="P120"/>
  <c r="O120"/>
  <c r="K120"/>
  <c r="N120" s="1"/>
  <c r="S120" s="1"/>
  <c r="R119"/>
  <c r="P119"/>
  <c r="O119"/>
  <c r="K119"/>
  <c r="N119" s="1"/>
  <c r="S119" s="1"/>
  <c r="R118"/>
  <c r="O118"/>
  <c r="P118" s="1"/>
  <c r="N118"/>
  <c r="S118" s="1"/>
  <c r="K118"/>
  <c r="R117"/>
  <c r="O117"/>
  <c r="P117" s="1"/>
  <c r="K117"/>
  <c r="N117" s="1"/>
  <c r="S117" s="1"/>
  <c r="R116"/>
  <c r="O116"/>
  <c r="P116" s="1"/>
  <c r="K116"/>
  <c r="N116" s="1"/>
  <c r="S116" s="1"/>
  <c r="R115"/>
  <c r="P115"/>
  <c r="O115"/>
  <c r="K115"/>
  <c r="N115" s="1"/>
  <c r="S115" s="1"/>
  <c r="R114"/>
  <c r="O114"/>
  <c r="P114" s="1"/>
  <c r="N114"/>
  <c r="S114" s="1"/>
  <c r="K114"/>
  <c r="R113"/>
  <c r="O113"/>
  <c r="P113" s="1"/>
  <c r="K113"/>
  <c r="N113" s="1"/>
  <c r="S113" s="1"/>
  <c r="R112"/>
  <c r="O112"/>
  <c r="P112" s="1"/>
  <c r="K112"/>
  <c r="N112" s="1"/>
  <c r="S112" s="1"/>
  <c r="R111"/>
  <c r="P111"/>
  <c r="O111"/>
  <c r="K111"/>
  <c r="N111" s="1"/>
  <c r="S111" s="1"/>
  <c r="R110"/>
  <c r="O110"/>
  <c r="P110" s="1"/>
  <c r="K110"/>
  <c r="N110" s="1"/>
  <c r="S110" s="1"/>
  <c r="R109"/>
  <c r="O109"/>
  <c r="P109" s="1"/>
  <c r="K109"/>
  <c r="N109" s="1"/>
  <c r="S109" s="1"/>
  <c r="R108"/>
  <c r="O108"/>
  <c r="P108" s="1"/>
  <c r="K108"/>
  <c r="N108" s="1"/>
  <c r="S108" s="1"/>
  <c r="R107"/>
  <c r="O107"/>
  <c r="P107" s="1"/>
  <c r="K107"/>
  <c r="N107" s="1"/>
  <c r="S107" s="1"/>
  <c r="R106"/>
  <c r="O106"/>
  <c r="P106" s="1"/>
  <c r="K106"/>
  <c r="N106" s="1"/>
  <c r="S106" s="1"/>
  <c r="R105"/>
  <c r="O105"/>
  <c r="P105" s="1"/>
  <c r="K105"/>
  <c r="N105" s="1"/>
  <c r="S105" s="1"/>
  <c r="R104"/>
  <c r="O104"/>
  <c r="P104" s="1"/>
  <c r="K104"/>
  <c r="N104" s="1"/>
  <c r="S104" s="1"/>
  <c r="R103"/>
  <c r="O103"/>
  <c r="P103" s="1"/>
  <c r="K103"/>
  <c r="N103" s="1"/>
  <c r="S103" s="1"/>
  <c r="R102"/>
  <c r="O102"/>
  <c r="P102" s="1"/>
  <c r="K102"/>
  <c r="N102" s="1"/>
  <c r="S102" s="1"/>
  <c r="R101"/>
  <c r="O101"/>
  <c r="P101" s="1"/>
  <c r="K101"/>
  <c r="N101" s="1"/>
  <c r="S101" s="1"/>
  <c r="R100"/>
  <c r="O100"/>
  <c r="P100" s="1"/>
  <c r="K100"/>
  <c r="N100" s="1"/>
  <c r="S100" s="1"/>
  <c r="R99"/>
  <c r="O99"/>
  <c r="P99" s="1"/>
  <c r="K99"/>
  <c r="N99" s="1"/>
  <c r="S99" s="1"/>
  <c r="R98"/>
  <c r="O98"/>
  <c r="P98" s="1"/>
  <c r="K98"/>
  <c r="N98" s="1"/>
  <c r="S98" s="1"/>
  <c r="R97"/>
  <c r="O97"/>
  <c r="P97" s="1"/>
  <c r="K97"/>
  <c r="N97" s="1"/>
  <c r="S97" s="1"/>
  <c r="R96"/>
  <c r="O96"/>
  <c r="P96" s="1"/>
  <c r="K96"/>
  <c r="N96" s="1"/>
  <c r="S96" s="1"/>
  <c r="R95"/>
  <c r="O95"/>
  <c r="P95" s="1"/>
  <c r="K95"/>
  <c r="N95" s="1"/>
  <c r="S95" s="1"/>
  <c r="R94"/>
  <c r="O94"/>
  <c r="P94" s="1"/>
  <c r="K94"/>
  <c r="N94" s="1"/>
  <c r="S94" s="1"/>
  <c r="R93"/>
  <c r="O93"/>
  <c r="P93" s="1"/>
  <c r="K93"/>
  <c r="N93" s="1"/>
  <c r="S93" s="1"/>
  <c r="R92"/>
  <c r="O92"/>
  <c r="P92" s="1"/>
  <c r="K92"/>
  <c r="N92" s="1"/>
  <c r="S92" s="1"/>
  <c r="R91"/>
  <c r="O91"/>
  <c r="P91" s="1"/>
  <c r="K91"/>
  <c r="N91" s="1"/>
  <c r="S91" s="1"/>
  <c r="R90"/>
  <c r="O90"/>
  <c r="P90" s="1"/>
  <c r="K90"/>
  <c r="N90" s="1"/>
  <c r="S90" s="1"/>
  <c r="R89"/>
  <c r="O89"/>
  <c r="P89" s="1"/>
  <c r="K89"/>
  <c r="N89" s="1"/>
  <c r="S89" s="1"/>
  <c r="R88"/>
  <c r="O88"/>
  <c r="P88" s="1"/>
  <c r="K88"/>
  <c r="N88" s="1"/>
  <c r="S88" s="1"/>
  <c r="R87"/>
  <c r="O87"/>
  <c r="P87" s="1"/>
  <c r="K87"/>
  <c r="N87" s="1"/>
  <c r="S87" s="1"/>
  <c r="R86"/>
  <c r="O86"/>
  <c r="P86" s="1"/>
  <c r="K86"/>
  <c r="N86" s="1"/>
  <c r="S86" s="1"/>
  <c r="R85"/>
  <c r="O85"/>
  <c r="P85" s="1"/>
  <c r="K85"/>
  <c r="N85" s="1"/>
  <c r="S85" s="1"/>
  <c r="R84"/>
  <c r="O84"/>
  <c r="P84" s="1"/>
  <c r="K84"/>
  <c r="N84" s="1"/>
  <c r="S84" s="1"/>
  <c r="R83"/>
  <c r="O83"/>
  <c r="P83" s="1"/>
  <c r="K83"/>
  <c r="N83" s="1"/>
  <c r="S83" s="1"/>
  <c r="Q82"/>
  <c r="S79"/>
  <c r="R79"/>
  <c r="P79"/>
  <c r="O79"/>
  <c r="N79"/>
  <c r="K79"/>
  <c r="R78"/>
  <c r="P78"/>
  <c r="O78"/>
  <c r="N78"/>
  <c r="S78" s="1"/>
  <c r="K78"/>
  <c r="R77"/>
  <c r="P77"/>
  <c r="O77"/>
  <c r="N77"/>
  <c r="S77" s="1"/>
  <c r="K77"/>
  <c r="S76"/>
  <c r="R76"/>
  <c r="P76"/>
  <c r="O76"/>
  <c r="N76"/>
  <c r="K76"/>
  <c r="S75"/>
  <c r="R75"/>
  <c r="P75"/>
  <c r="O75"/>
  <c r="N75"/>
  <c r="K75"/>
  <c r="R74"/>
  <c r="P74"/>
  <c r="O74"/>
  <c r="N74"/>
  <c r="S74" s="1"/>
  <c r="K74"/>
  <c r="R73"/>
  <c r="P73"/>
  <c r="O73"/>
  <c r="N73"/>
  <c r="S73" s="1"/>
  <c r="K73"/>
  <c r="S72"/>
  <c r="R72"/>
  <c r="P72"/>
  <c r="O72"/>
  <c r="N72"/>
  <c r="K72"/>
  <c r="S71"/>
  <c r="R71"/>
  <c r="P71"/>
  <c r="O71"/>
  <c r="N71"/>
  <c r="K71"/>
  <c r="R70"/>
  <c r="P70"/>
  <c r="O70"/>
  <c r="N70"/>
  <c r="S70" s="1"/>
  <c r="K70"/>
  <c r="R69"/>
  <c r="P69"/>
  <c r="O69"/>
  <c r="N69"/>
  <c r="S69" s="1"/>
  <c r="K69"/>
  <c r="S68"/>
  <c r="R68"/>
  <c r="P68"/>
  <c r="O68"/>
  <c r="N68"/>
  <c r="K68"/>
  <c r="S67"/>
  <c r="R67"/>
  <c r="P67"/>
  <c r="O67"/>
  <c r="N67"/>
  <c r="K67"/>
  <c r="R66"/>
  <c r="P66"/>
  <c r="O66"/>
  <c r="N66"/>
  <c r="S66" s="1"/>
  <c r="K66"/>
  <c r="R65"/>
  <c r="P65"/>
  <c r="O65"/>
  <c r="N65"/>
  <c r="S65" s="1"/>
  <c r="K65"/>
  <c r="S64"/>
  <c r="R64"/>
  <c r="P64"/>
  <c r="O64"/>
  <c r="N64"/>
  <c r="K64"/>
  <c r="S63"/>
  <c r="R63"/>
  <c r="P63"/>
  <c r="O63"/>
  <c r="N63"/>
  <c r="K63"/>
  <c r="R62"/>
  <c r="P62"/>
  <c r="O62"/>
  <c r="N62"/>
  <c r="S62" s="1"/>
  <c r="K62"/>
  <c r="R61"/>
  <c r="P61"/>
  <c r="O61"/>
  <c r="N61"/>
  <c r="S61" s="1"/>
  <c r="K61"/>
  <c r="S60"/>
  <c r="R60"/>
  <c r="P60"/>
  <c r="O60"/>
  <c r="N60"/>
  <c r="K60"/>
  <c r="S59"/>
  <c r="R59"/>
  <c r="P59"/>
  <c r="O59"/>
  <c r="N59"/>
  <c r="K59"/>
  <c r="R58"/>
  <c r="P58"/>
  <c r="O58"/>
  <c r="N58"/>
  <c r="S58" s="1"/>
  <c r="K58"/>
  <c r="R57"/>
  <c r="P57"/>
  <c r="O57"/>
  <c r="N57"/>
  <c r="S57" s="1"/>
  <c r="K57"/>
  <c r="S56"/>
  <c r="R56"/>
  <c r="P56"/>
  <c r="O56"/>
  <c r="N56"/>
  <c r="K56"/>
  <c r="S55"/>
  <c r="R55"/>
  <c r="P55"/>
  <c r="O55"/>
  <c r="N55"/>
  <c r="K55"/>
  <c r="R54"/>
  <c r="P54"/>
  <c r="O54"/>
  <c r="N54"/>
  <c r="S54" s="1"/>
  <c r="K54"/>
  <c r="R53"/>
  <c r="P53"/>
  <c r="O53"/>
  <c r="N53"/>
  <c r="S53" s="1"/>
  <c r="K53"/>
  <c r="S52"/>
  <c r="R52"/>
  <c r="P52"/>
  <c r="O52"/>
  <c r="N52"/>
  <c r="K52"/>
  <c r="S51"/>
  <c r="R51"/>
  <c r="P51"/>
  <c r="O51"/>
  <c r="N51"/>
  <c r="K51"/>
  <c r="R50"/>
  <c r="P50"/>
  <c r="O50"/>
  <c r="K50"/>
  <c r="N50" s="1"/>
  <c r="S50" s="1"/>
  <c r="R49"/>
  <c r="P49"/>
  <c r="O49"/>
  <c r="N49"/>
  <c r="S49" s="1"/>
  <c r="K49"/>
  <c r="S48"/>
  <c r="R48"/>
  <c r="P48"/>
  <c r="O48"/>
  <c r="N48"/>
  <c r="K48"/>
  <c r="S47"/>
  <c r="R47"/>
  <c r="O47"/>
  <c r="P47" s="1"/>
  <c r="N47"/>
  <c r="K47"/>
  <c r="R46"/>
  <c r="P46"/>
  <c r="O46"/>
  <c r="K46"/>
  <c r="N46" s="1"/>
  <c r="S46" s="1"/>
  <c r="R45"/>
  <c r="P45"/>
  <c r="O45"/>
  <c r="N45"/>
  <c r="S45" s="1"/>
  <c r="K45"/>
  <c r="R44"/>
  <c r="P44"/>
  <c r="O44"/>
  <c r="K44"/>
  <c r="N44" s="1"/>
  <c r="S44" s="1"/>
  <c r="S43"/>
  <c r="R43"/>
  <c r="O43"/>
  <c r="P43" s="1"/>
  <c r="N43"/>
  <c r="K43"/>
  <c r="Q42"/>
  <c r="R39"/>
  <c r="O39"/>
  <c r="P39" s="1"/>
  <c r="K39"/>
  <c r="N39" s="1"/>
  <c r="S39" s="1"/>
  <c r="R38"/>
  <c r="O38"/>
  <c r="P38" s="1"/>
  <c r="K38"/>
  <c r="N38" s="1"/>
  <c r="S38" s="1"/>
  <c r="R37"/>
  <c r="O37"/>
  <c r="P37" s="1"/>
  <c r="K37"/>
  <c r="N37" s="1"/>
  <c r="S37" s="1"/>
  <c r="R36"/>
  <c r="O36"/>
  <c r="P36" s="1"/>
  <c r="K36"/>
  <c r="N36" s="1"/>
  <c r="S36" s="1"/>
  <c r="R35"/>
  <c r="O35"/>
  <c r="P35" s="1"/>
  <c r="K35"/>
  <c r="N35" s="1"/>
  <c r="S35" s="1"/>
  <c r="R34"/>
  <c r="O34"/>
  <c r="P34" s="1"/>
  <c r="K34"/>
  <c r="N34" s="1"/>
  <c r="S34" s="1"/>
  <c r="R33"/>
  <c r="O33"/>
  <c r="P33" s="1"/>
  <c r="K33"/>
  <c r="N33" s="1"/>
  <c r="S33" s="1"/>
  <c r="R32"/>
  <c r="O32"/>
  <c r="P32" s="1"/>
  <c r="K32"/>
  <c r="N32" s="1"/>
  <c r="S32" s="1"/>
  <c r="R31"/>
  <c r="O31"/>
  <c r="P31" s="1"/>
  <c r="K31"/>
  <c r="N31" s="1"/>
  <c r="S31" s="1"/>
  <c r="R30"/>
  <c r="O30"/>
  <c r="P30" s="1"/>
  <c r="K30"/>
  <c r="N30" s="1"/>
  <c r="S30" s="1"/>
  <c r="R29"/>
  <c r="O29"/>
  <c r="P29" s="1"/>
  <c r="K29"/>
  <c r="N29" s="1"/>
  <c r="S29" s="1"/>
  <c r="R28"/>
  <c r="O28"/>
  <c r="P28" s="1"/>
  <c r="K28"/>
  <c r="N28" s="1"/>
  <c r="S28" s="1"/>
  <c r="R27"/>
  <c r="O27"/>
  <c r="P27" s="1"/>
  <c r="K27"/>
  <c r="N27" s="1"/>
  <c r="S27" s="1"/>
  <c r="R26"/>
  <c r="O26"/>
  <c r="P26" s="1"/>
  <c r="K26"/>
  <c r="N26" s="1"/>
  <c r="S26" s="1"/>
  <c r="R25"/>
  <c r="O25"/>
  <c r="P25" s="1"/>
  <c r="K25"/>
  <c r="N25" s="1"/>
  <c r="S25" s="1"/>
  <c r="R24"/>
  <c r="O24"/>
  <c r="P24" s="1"/>
  <c r="K24"/>
  <c r="N24" s="1"/>
  <c r="S24" s="1"/>
  <c r="R23"/>
  <c r="O23"/>
  <c r="P23" s="1"/>
  <c r="K23"/>
  <c r="N23" s="1"/>
  <c r="S23" s="1"/>
  <c r="R22"/>
  <c r="O22"/>
  <c r="P22" s="1"/>
  <c r="K22"/>
  <c r="N22" s="1"/>
  <c r="S22" s="1"/>
  <c r="R21"/>
  <c r="O21"/>
  <c r="P21" s="1"/>
  <c r="K21"/>
  <c r="N21" s="1"/>
  <c r="S21" s="1"/>
  <c r="R20"/>
  <c r="O20"/>
  <c r="P20" s="1"/>
  <c r="K20"/>
  <c r="N20" s="1"/>
  <c r="S20" s="1"/>
  <c r="R19"/>
  <c r="O19"/>
  <c r="P19" s="1"/>
  <c r="K19"/>
  <c r="N19" s="1"/>
  <c r="S19" s="1"/>
  <c r="R18"/>
  <c r="O18"/>
  <c r="P18" s="1"/>
  <c r="K18"/>
  <c r="N18" s="1"/>
  <c r="S18" s="1"/>
  <c r="R17"/>
  <c r="O17"/>
  <c r="P17" s="1"/>
  <c r="K17"/>
  <c r="N17" s="1"/>
  <c r="S17" s="1"/>
  <c r="R16"/>
  <c r="O16"/>
  <c r="P16" s="1"/>
  <c r="K16"/>
  <c r="N16" s="1"/>
  <c r="S16" s="1"/>
  <c r="R15"/>
  <c r="O15"/>
  <c r="P15" s="1"/>
  <c r="K15"/>
  <c r="N15" s="1"/>
  <c r="S15" s="1"/>
  <c r="R14"/>
  <c r="O14"/>
  <c r="P14" s="1"/>
  <c r="K14"/>
  <c r="N14" s="1"/>
  <c r="S14" s="1"/>
  <c r="R13"/>
  <c r="O13"/>
  <c r="P13" s="1"/>
  <c r="K13"/>
  <c r="N13" s="1"/>
  <c r="S13" s="1"/>
  <c r="R12"/>
  <c r="O12"/>
  <c r="P12" s="1"/>
  <c r="K12"/>
  <c r="N12" s="1"/>
  <c r="S12" s="1"/>
  <c r="R11"/>
  <c r="O11"/>
  <c r="P11" s="1"/>
  <c r="K11"/>
  <c r="N11" s="1"/>
  <c r="S11" s="1"/>
  <c r="R10"/>
  <c r="O10"/>
  <c r="P10" s="1"/>
  <c r="K10"/>
  <c r="N10" s="1"/>
  <c r="S10" s="1"/>
  <c r="R9"/>
  <c r="O9"/>
  <c r="P9" s="1"/>
  <c r="K9"/>
  <c r="N9" s="1"/>
  <c r="S9" s="1"/>
  <c r="R8"/>
  <c r="O8"/>
  <c r="P8" s="1"/>
  <c r="K8"/>
  <c r="N8" s="1"/>
  <c r="S8" s="1"/>
  <c r="K5"/>
  <c r="AH3"/>
  <c r="AH2"/>
  <c r="AG2"/>
  <c r="AD2"/>
  <c r="AC2"/>
  <c r="AB2"/>
  <c r="R2"/>
  <c r="O2"/>
  <c r="P2" s="1"/>
  <c r="K2"/>
  <c r="N2" s="1"/>
  <c r="S2" s="1"/>
  <c r="F2"/>
  <c r="Y1"/>
  <c r="X1"/>
  <c r="W1"/>
  <c r="V1"/>
  <c r="U1"/>
  <c r="A4" i="4"/>
  <c r="F4" s="1"/>
  <c r="AA40" i="7" l="1"/>
  <c r="AA6" s="1"/>
  <c r="AI40"/>
  <c r="AI6" s="1"/>
  <c r="X40"/>
  <c r="X6" s="1"/>
  <c r="AF40"/>
  <c r="AF6" s="1"/>
  <c r="AC40"/>
  <c r="AC6" s="1"/>
  <c r="AK40"/>
  <c r="AK6" s="1"/>
  <c r="AB40"/>
  <c r="AB6" s="1"/>
  <c r="AJ40"/>
  <c r="AJ6" s="1"/>
  <c r="AH40"/>
  <c r="AH6" s="1"/>
  <c r="Y40"/>
  <c r="Y6" s="1"/>
  <c r="AG40"/>
  <c r="AG6" s="1"/>
  <c r="W40"/>
  <c r="W6" s="1"/>
  <c r="AE40"/>
  <c r="AE6" s="1"/>
  <c r="AM40"/>
  <c r="AM6" s="1"/>
  <c r="V40"/>
  <c r="AD40"/>
  <c r="AD6" s="1"/>
  <c r="AL40"/>
  <c r="AL6" s="1"/>
  <c r="P8"/>
  <c r="X5"/>
  <c r="Y5"/>
  <c r="Z5" s="1"/>
  <c r="AA5" s="1"/>
  <c r="AB5" s="1"/>
  <c r="AC5" s="1"/>
  <c r="AD5" s="1"/>
  <c r="AE5" s="1"/>
  <c r="AF5" s="1"/>
  <c r="AG5" s="1"/>
  <c r="AH5" s="1"/>
  <c r="AI5" s="1"/>
  <c r="AJ5" s="1"/>
  <c r="AK5" s="1"/>
  <c r="AL5" s="1"/>
  <c r="AM5" s="1"/>
  <c r="D5"/>
  <c r="E5"/>
  <c r="F5" s="1"/>
  <c r="G5" s="1"/>
  <c r="H5" s="1"/>
  <c r="I5" s="1"/>
  <c r="J5" s="1"/>
  <c r="K5" s="1"/>
  <c r="L5" s="1"/>
  <c r="M5" s="1"/>
  <c r="N5" s="1"/>
  <c r="O5" s="1"/>
  <c r="P5" s="1"/>
  <c r="Q5" s="1"/>
  <c r="R5" s="1"/>
  <c r="S5" s="1"/>
  <c r="P87"/>
  <c r="P93" s="1"/>
  <c r="P1"/>
  <c r="P56"/>
  <c r="P59" s="1"/>
  <c r="G7"/>
  <c r="O7"/>
  <c r="O8" s="1"/>
  <c r="G42"/>
  <c r="O42"/>
  <c r="F7"/>
  <c r="N7"/>
  <c r="N8" s="1"/>
  <c r="F42"/>
  <c r="N42"/>
  <c r="E7"/>
  <c r="M7"/>
  <c r="M8" s="1"/>
  <c r="E42"/>
  <c r="M42"/>
  <c r="D7"/>
  <c r="L7"/>
  <c r="L8" s="1"/>
  <c r="D42"/>
  <c r="L42"/>
  <c r="C7"/>
  <c r="C8" s="1"/>
  <c r="K7"/>
  <c r="K8" s="1"/>
  <c r="S7"/>
  <c r="S8" s="1"/>
  <c r="C42"/>
  <c r="K42"/>
  <c r="S42"/>
  <c r="B7"/>
  <c r="J7"/>
  <c r="R7"/>
  <c r="R8" s="1"/>
  <c r="B42"/>
  <c r="J42"/>
  <c r="R42"/>
  <c r="Q4" i="9"/>
  <c r="I7" i="7"/>
  <c r="I8" s="1"/>
  <c r="I42"/>
  <c r="Q42"/>
  <c r="Q8" s="1"/>
  <c r="H7"/>
  <c r="H42"/>
  <c r="AL42" l="1"/>
  <c r="AL1" s="1"/>
  <c r="AC42"/>
  <c r="AC87" s="1"/>
  <c r="AC93" s="1"/>
  <c r="V42"/>
  <c r="V87" s="1"/>
  <c r="V93" s="1"/>
  <c r="AM42"/>
  <c r="X42"/>
  <c r="AG42"/>
  <c r="Z42"/>
  <c r="AJ42"/>
  <c r="AJ56" s="1"/>
  <c r="AJ59" s="1"/>
  <c r="AA42"/>
  <c r="AA56" s="1"/>
  <c r="AA59" s="1"/>
  <c r="W42"/>
  <c r="W87" s="1"/>
  <c r="W93" s="1"/>
  <c r="AB42"/>
  <c r="AB1" s="1"/>
  <c r="AF42"/>
  <c r="AF1" s="1"/>
  <c r="AK42"/>
  <c r="AK56" s="1"/>
  <c r="AK59" s="1"/>
  <c r="AH42"/>
  <c r="Y42"/>
  <c r="Y87" s="1"/>
  <c r="Y93" s="1"/>
  <c r="AD42"/>
  <c r="AD56" s="1"/>
  <c r="AD59" s="1"/>
  <c r="V6"/>
  <c r="AB7" s="1"/>
  <c r="AB8" s="1"/>
  <c r="AI42"/>
  <c r="AI56" s="1"/>
  <c r="AI59" s="1"/>
  <c r="AE42"/>
  <c r="AE87" s="1"/>
  <c r="AE93" s="1"/>
  <c r="H8"/>
  <c r="E8"/>
  <c r="G8"/>
  <c r="H87"/>
  <c r="H93" s="1"/>
  <c r="H1"/>
  <c r="H56"/>
  <c r="H59" s="1"/>
  <c r="B56"/>
  <c r="B59" s="1"/>
  <c r="B87"/>
  <c r="B93" s="1"/>
  <c r="B1"/>
  <c r="AF56"/>
  <c r="AF59" s="1"/>
  <c r="AF87"/>
  <c r="AF93" s="1"/>
  <c r="AK87"/>
  <c r="AK93" s="1"/>
  <c r="E1"/>
  <c r="E56"/>
  <c r="E59" s="1"/>
  <c r="E87"/>
  <c r="E93" s="1"/>
  <c r="G87"/>
  <c r="G93" s="1"/>
  <c r="G1"/>
  <c r="G56"/>
  <c r="G59" s="1"/>
  <c r="AC56"/>
  <c r="AC59" s="1"/>
  <c r="AC1"/>
  <c r="AH87"/>
  <c r="AH93" s="1"/>
  <c r="AH1"/>
  <c r="AH56"/>
  <c r="AH59" s="1"/>
  <c r="R56"/>
  <c r="R59" s="1"/>
  <c r="R87"/>
  <c r="R93" s="1"/>
  <c r="R1"/>
  <c r="C56"/>
  <c r="C59" s="1"/>
  <c r="C87"/>
  <c r="C93" s="1"/>
  <c r="C1"/>
  <c r="M1"/>
  <c r="M56"/>
  <c r="M59" s="1"/>
  <c r="M87"/>
  <c r="M93" s="1"/>
  <c r="O87"/>
  <c r="O93" s="1"/>
  <c r="O1"/>
  <c r="O56"/>
  <c r="O59" s="1"/>
  <c r="AG87"/>
  <c r="AG93" s="1"/>
  <c r="AG1"/>
  <c r="AG56"/>
  <c r="AG59" s="1"/>
  <c r="Z87"/>
  <c r="Z93" s="1"/>
  <c r="Z1"/>
  <c r="J56"/>
  <c r="J59" s="1"/>
  <c r="J87"/>
  <c r="J93" s="1"/>
  <c r="J1"/>
  <c r="K56"/>
  <c r="K59" s="1"/>
  <c r="K87"/>
  <c r="K93" s="1"/>
  <c r="K1"/>
  <c r="Y1"/>
  <c r="Y56"/>
  <c r="Y59" s="1"/>
  <c r="AD1"/>
  <c r="AK7"/>
  <c r="AC7"/>
  <c r="AC8" s="1"/>
  <c r="AF7"/>
  <c r="X7"/>
  <c r="X8" s="1"/>
  <c r="D8"/>
  <c r="F8"/>
  <c r="S56"/>
  <c r="S59" s="1"/>
  <c r="S87"/>
  <c r="S93" s="1"/>
  <c r="S1"/>
  <c r="V1"/>
  <c r="V56"/>
  <c r="V59" s="1"/>
  <c r="I87"/>
  <c r="I93" s="1"/>
  <c r="I1"/>
  <c r="I56"/>
  <c r="I59" s="1"/>
  <c r="D1"/>
  <c r="D56"/>
  <c r="D59" s="1"/>
  <c r="D87"/>
  <c r="D93" s="1"/>
  <c r="F1"/>
  <c r="F56"/>
  <c r="F59" s="1"/>
  <c r="F87"/>
  <c r="F93" s="1"/>
  <c r="AM1"/>
  <c r="AM56"/>
  <c r="AM59" s="1"/>
  <c r="AM87"/>
  <c r="AM93" s="1"/>
  <c r="B8"/>
  <c r="Q87"/>
  <c r="Q93" s="1"/>
  <c r="Q1"/>
  <c r="Q56"/>
  <c r="Q59" s="1"/>
  <c r="L1"/>
  <c r="L56"/>
  <c r="L59" s="1"/>
  <c r="L87"/>
  <c r="L93" s="1"/>
  <c r="N1"/>
  <c r="N56"/>
  <c r="N59" s="1"/>
  <c r="N87"/>
  <c r="N93" s="1"/>
  <c r="P11"/>
  <c r="P94"/>
  <c r="P95" s="1"/>
  <c r="AJ87"/>
  <c r="AJ93" s="1"/>
  <c r="AJ1"/>
  <c r="J8"/>
  <c r="P57" l="1"/>
  <c r="AL7"/>
  <c r="AL8" s="1"/>
  <c r="AE1"/>
  <c r="AA1"/>
  <c r="AI87"/>
  <c r="AI93" s="1"/>
  <c r="V7"/>
  <c r="V8" s="1"/>
  <c r="AI7"/>
  <c r="AI8" s="1"/>
  <c r="AL56"/>
  <c r="AK1"/>
  <c r="W1"/>
  <c r="X56"/>
  <c r="X59" s="1"/>
  <c r="X1"/>
  <c r="X87"/>
  <c r="X93" s="1"/>
  <c r="AD7"/>
  <c r="AE56"/>
  <c r="AI1"/>
  <c r="AM7"/>
  <c r="AM8" s="1"/>
  <c r="AA7"/>
  <c r="AA8" s="1"/>
  <c r="B9" s="1"/>
  <c r="AL87"/>
  <c r="AL93" s="1"/>
  <c r="W56"/>
  <c r="AD87"/>
  <c r="AD93" s="1"/>
  <c r="AG7"/>
  <c r="AG8" s="1"/>
  <c r="AH7"/>
  <c r="AH8" s="1"/>
  <c r="AA87"/>
  <c r="AA93" s="1"/>
  <c r="Y7"/>
  <c r="Y8" s="1"/>
  <c r="Z7"/>
  <c r="AE7"/>
  <c r="AE8" s="1"/>
  <c r="AJ7"/>
  <c r="AJ8" s="1"/>
  <c r="AB56"/>
  <c r="AB59" s="1"/>
  <c r="W7"/>
  <c r="W8" s="1"/>
  <c r="AB87"/>
  <c r="AB93" s="1"/>
  <c r="AF8"/>
  <c r="AK8"/>
  <c r="AD8"/>
  <c r="V94"/>
  <c r="V95" s="1"/>
  <c r="V11"/>
  <c r="O11"/>
  <c r="O57"/>
  <c r="O94"/>
  <c r="O95" s="1"/>
  <c r="C94"/>
  <c r="C95" s="1"/>
  <c r="C11"/>
  <c r="C57"/>
  <c r="AF94"/>
  <c r="AF95" s="1"/>
  <c r="AF11"/>
  <c r="AA11"/>
  <c r="AA94"/>
  <c r="AA95" s="1"/>
  <c r="AI11"/>
  <c r="AI94"/>
  <c r="S94"/>
  <c r="S95" s="1"/>
  <c r="S11"/>
  <c r="S57"/>
  <c r="Y11"/>
  <c r="Y94"/>
  <c r="Y95" s="1"/>
  <c r="J11"/>
  <c r="J57"/>
  <c r="J94"/>
  <c r="J95" s="1"/>
  <c r="G11"/>
  <c r="G57"/>
  <c r="G94"/>
  <c r="G95" s="1"/>
  <c r="AK94"/>
  <c r="AK95" s="1"/>
  <c r="AK11"/>
  <c r="N57"/>
  <c r="N94"/>
  <c r="N95" s="1"/>
  <c r="N11"/>
  <c r="F57"/>
  <c r="F94"/>
  <c r="F95" s="1"/>
  <c r="F11"/>
  <c r="AD94"/>
  <c r="AD95" s="1"/>
  <c r="AD11"/>
  <c r="AG11"/>
  <c r="AG94"/>
  <c r="AG95" s="1"/>
  <c r="H11"/>
  <c r="H57"/>
  <c r="H94"/>
  <c r="H95" s="1"/>
  <c r="AB11"/>
  <c r="AJ11"/>
  <c r="AJ94"/>
  <c r="AJ95" s="1"/>
  <c r="K94"/>
  <c r="K95" s="1"/>
  <c r="K11"/>
  <c r="K57"/>
  <c r="M94"/>
  <c r="M95" s="1"/>
  <c r="M11"/>
  <c r="M57"/>
  <c r="AH11"/>
  <c r="AH94"/>
  <c r="AH95" s="1"/>
  <c r="B11"/>
  <c r="B57"/>
  <c r="B94"/>
  <c r="B95" s="1"/>
  <c r="AM94"/>
  <c r="AM95" s="1"/>
  <c r="AM11"/>
  <c r="R11"/>
  <c r="R57"/>
  <c r="R94"/>
  <c r="R95" s="1"/>
  <c r="E94"/>
  <c r="E95" s="1"/>
  <c r="E11"/>
  <c r="E57"/>
  <c r="Q11"/>
  <c r="Q57"/>
  <c r="Q94"/>
  <c r="Q95" s="1"/>
  <c r="I11"/>
  <c r="I57"/>
  <c r="I94"/>
  <c r="I95" s="1"/>
  <c r="L94"/>
  <c r="L95" s="1"/>
  <c r="L11"/>
  <c r="L57"/>
  <c r="D94"/>
  <c r="D95" s="1"/>
  <c r="D11"/>
  <c r="D57"/>
  <c r="AC94"/>
  <c r="AC95" s="1"/>
  <c r="AC11"/>
  <c r="AI95"/>
  <c r="W94" l="1"/>
  <c r="W95" s="1"/>
  <c r="W59"/>
  <c r="AE94"/>
  <c r="AE95" s="1"/>
  <c r="AE59"/>
  <c r="AL94"/>
  <c r="AL95" s="1"/>
  <c r="AL59"/>
  <c r="AB94"/>
  <c r="AB95" s="1"/>
  <c r="W11"/>
  <c r="AK57"/>
  <c r="W57"/>
  <c r="AL11"/>
  <c r="AF57"/>
  <c r="X57"/>
  <c r="AM57"/>
  <c r="AJ57"/>
  <c r="AC57"/>
  <c r="AL57"/>
  <c r="AH57"/>
  <c r="AG57"/>
  <c r="AE57"/>
  <c r="AE11"/>
  <c r="AB57"/>
  <c r="Y57"/>
  <c r="AI57"/>
  <c r="AA57"/>
  <c r="AD57"/>
  <c r="V57"/>
  <c r="X11"/>
  <c r="X94"/>
  <c r="X95" s="1"/>
  <c r="E12"/>
  <c r="E13" s="1"/>
  <c r="P12"/>
  <c r="P13" s="1"/>
  <c r="L12"/>
  <c r="L13" s="1"/>
  <c r="B12"/>
  <c r="B13" s="1"/>
  <c r="M12"/>
  <c r="M13" s="1"/>
  <c r="Q12"/>
  <c r="Q13" s="1"/>
  <c r="F12"/>
  <c r="F13" s="1"/>
  <c r="H12"/>
  <c r="H13" s="1"/>
  <c r="J12"/>
  <c r="J13" s="1"/>
  <c r="S12"/>
  <c r="S13" s="1"/>
  <c r="C12"/>
  <c r="C13" s="1"/>
  <c r="R12"/>
  <c r="R13" s="1"/>
  <c r="K12"/>
  <c r="K13" s="1"/>
  <c r="I12"/>
  <c r="I13" s="1"/>
  <c r="N12"/>
  <c r="N13" s="1"/>
  <c r="O12"/>
  <c r="O13" s="1"/>
  <c r="G12"/>
  <c r="G13" s="1"/>
  <c r="D12"/>
  <c r="D13" s="1"/>
  <c r="A96" l="1"/>
  <c r="AD12"/>
  <c r="AD13" s="1"/>
  <c r="AB12"/>
  <c r="AB13" s="1"/>
  <c r="AH12"/>
  <c r="AH13" s="1"/>
  <c r="W12"/>
  <c r="W13" s="1"/>
  <c r="AE12"/>
  <c r="AE13" s="1"/>
  <c r="AK12"/>
  <c r="AK13" s="1"/>
  <c r="AC12"/>
  <c r="AC13" s="1"/>
  <c r="AG12"/>
  <c r="AG13" s="1"/>
  <c r="Y12"/>
  <c r="Y13" s="1"/>
  <c r="V12"/>
  <c r="V13" s="1"/>
  <c r="X12"/>
  <c r="X13" s="1"/>
  <c r="AI12"/>
  <c r="AI13" s="1"/>
  <c r="AL12"/>
  <c r="AL13" s="1"/>
  <c r="AM12"/>
  <c r="AM13" s="1"/>
  <c r="AA12"/>
  <c r="AA13" s="1"/>
  <c r="AF12"/>
  <c r="AF13" s="1"/>
  <c r="AJ12"/>
  <c r="AJ13" s="1"/>
  <c r="B14" l="1"/>
</calcChain>
</file>

<file path=xl/sharedStrings.xml><?xml version="1.0" encoding="utf-8"?>
<sst xmlns="http://schemas.openxmlformats.org/spreadsheetml/2006/main" count="5715" uniqueCount="936">
  <si>
    <t>DNF Start row</t>
  </si>
  <si>
    <t>DNF End row</t>
  </si>
  <si>
    <t>Check no of runners to input</t>
  </si>
  <si>
    <t>Count</t>
  </si>
  <si>
    <t>Per input</t>
  </si>
  <si>
    <t>Check</t>
  </si>
  <si>
    <t>Finishing position</t>
  </si>
  <si>
    <t>Runner no</t>
  </si>
  <si>
    <t>Time</t>
  </si>
  <si>
    <t>Runner name</t>
  </si>
  <si>
    <t>Club</t>
  </si>
  <si>
    <t>Club Code</t>
  </si>
  <si>
    <t>Team</t>
  </si>
  <si>
    <t>Category</t>
  </si>
  <si>
    <t>PTS</t>
  </si>
  <si>
    <t>T CAT</t>
  </si>
  <si>
    <t>T PTS</t>
  </si>
  <si>
    <t>Matthew Grindrod</t>
  </si>
  <si>
    <t>Brighton &amp; Hove AC</t>
  </si>
  <si>
    <t>NS</t>
  </si>
  <si>
    <t>SM</t>
  </si>
  <si>
    <t>Michael Maxwell</t>
  </si>
  <si>
    <t>Hastings AC</t>
  </si>
  <si>
    <t>HAC</t>
  </si>
  <si>
    <t>HR/HAC</t>
  </si>
  <si>
    <t>SM1</t>
  </si>
  <si>
    <t>Patrick Marsden</t>
  </si>
  <si>
    <t>Polegate Plodders</t>
  </si>
  <si>
    <t>POLE</t>
  </si>
  <si>
    <t>PSS</t>
  </si>
  <si>
    <t>M35</t>
  </si>
  <si>
    <t>Sam Dowler</t>
  </si>
  <si>
    <t>Central Park Athletics</t>
  </si>
  <si>
    <t>CPA</t>
  </si>
  <si>
    <t>Graeme Mcintosh</t>
  </si>
  <si>
    <t>Wadhurst Runners</t>
  </si>
  <si>
    <t>WAD</t>
  </si>
  <si>
    <t>M40</t>
  </si>
  <si>
    <t>M401</t>
  </si>
  <si>
    <t>Ollie Sprague</t>
  </si>
  <si>
    <t>Seaford Striders</t>
  </si>
  <si>
    <t>SEAF</t>
  </si>
  <si>
    <t>SM2</t>
  </si>
  <si>
    <t>Euan  Baker</t>
  </si>
  <si>
    <t>Lewes Ac</t>
  </si>
  <si>
    <t>LEW</t>
  </si>
  <si>
    <t>George Stewart</t>
  </si>
  <si>
    <t>Lewes AC</t>
  </si>
  <si>
    <t>Paul Howard</t>
  </si>
  <si>
    <t>Brighton and Hove Frontrunners</t>
  </si>
  <si>
    <t>FRONTR</t>
  </si>
  <si>
    <t>Peter  Woodward</t>
  </si>
  <si>
    <t>Crowborough Runners</t>
  </si>
  <si>
    <t>CROW</t>
  </si>
  <si>
    <t>Ricky Coleman</t>
  </si>
  <si>
    <t>Arena 80 Ac</t>
  </si>
  <si>
    <t>A80</t>
  </si>
  <si>
    <t>Oliver Carey</t>
  </si>
  <si>
    <t>HY Runners</t>
  </si>
  <si>
    <t>HYR</t>
  </si>
  <si>
    <t>Andrea Sansottera</t>
  </si>
  <si>
    <t>SM3</t>
  </si>
  <si>
    <t>Jamie Kingdon</t>
  </si>
  <si>
    <t>Uckfield Runners</t>
  </si>
  <si>
    <t>UCK</t>
  </si>
  <si>
    <t>HTH/UCK</t>
  </si>
  <si>
    <t>Matthew Windham</t>
  </si>
  <si>
    <t>M50</t>
  </si>
  <si>
    <t>M501</t>
  </si>
  <si>
    <t>George Csatlos</t>
  </si>
  <si>
    <t>Team Bodyworks</t>
  </si>
  <si>
    <t>BDY</t>
  </si>
  <si>
    <t>EAST/BDY</t>
  </si>
  <si>
    <t>Colin Tricker</t>
  </si>
  <si>
    <t>Jamie Keddie</t>
  </si>
  <si>
    <t>Alex Rawlinson</t>
  </si>
  <si>
    <t>Portslade Hedgehoppers</t>
  </si>
  <si>
    <t>HEDGE</t>
  </si>
  <si>
    <t>Adam Vaughan</t>
  </si>
  <si>
    <t>Richard Docwra</t>
  </si>
  <si>
    <t>Lewis Davies</t>
  </si>
  <si>
    <t>Heathfield Road Runners</t>
  </si>
  <si>
    <t>HEAT</t>
  </si>
  <si>
    <t>Will Withecombe</t>
  </si>
  <si>
    <t>Hastings Runners</t>
  </si>
  <si>
    <t>HR</t>
  </si>
  <si>
    <t>Nickolaj Kennett</t>
  </si>
  <si>
    <t>Hastings Ac</t>
  </si>
  <si>
    <t>Dean Taylor</t>
  </si>
  <si>
    <t>M45</t>
  </si>
  <si>
    <t>M402</t>
  </si>
  <si>
    <t>Jonathan Rafferty</t>
  </si>
  <si>
    <t>M403</t>
  </si>
  <si>
    <t>Rowan  Tulley</t>
  </si>
  <si>
    <t>Nigel Jewell</t>
  </si>
  <si>
    <t>Bexhill Run Tri</t>
  </si>
  <si>
    <t>BEX</t>
  </si>
  <si>
    <t>David Woollard</t>
  </si>
  <si>
    <t>Jonathan Burrell</t>
  </si>
  <si>
    <t>M55</t>
  </si>
  <si>
    <t>M502</t>
  </si>
  <si>
    <t>Tim  Archer</t>
  </si>
  <si>
    <t>Ian Bromley</t>
  </si>
  <si>
    <t>Simon Johnson</t>
  </si>
  <si>
    <t>James  Marron</t>
  </si>
  <si>
    <t>Gordon Berry</t>
  </si>
  <si>
    <t>Richard Davis</t>
  </si>
  <si>
    <t>Eastbourne Rovers</t>
  </si>
  <si>
    <t>EAST</t>
  </si>
  <si>
    <t>Gareth Williams</t>
  </si>
  <si>
    <t>Carl Barton</t>
  </si>
  <si>
    <t>Hailsham Harriers</t>
  </si>
  <si>
    <t>HAIL</t>
  </si>
  <si>
    <t>Jim Watson</t>
  </si>
  <si>
    <t>Arena 80 AC</t>
  </si>
  <si>
    <t>Mark Poulton</t>
  </si>
  <si>
    <t>Meads Runners</t>
  </si>
  <si>
    <t>MEAD</t>
  </si>
  <si>
    <t>Tony Durey</t>
  </si>
  <si>
    <t>Alison Moore</t>
  </si>
  <si>
    <t>SF</t>
  </si>
  <si>
    <t>SF1</t>
  </si>
  <si>
    <t>Peter Noon</t>
  </si>
  <si>
    <t>Graham Wooley</t>
  </si>
  <si>
    <t>Benji Symes</t>
  </si>
  <si>
    <t>Hy Runners</t>
  </si>
  <si>
    <t>Tom North</t>
  </si>
  <si>
    <t>Paul Lambert</t>
  </si>
  <si>
    <t>SM4</t>
  </si>
  <si>
    <t>Kevin Price</t>
  </si>
  <si>
    <t>M503</t>
  </si>
  <si>
    <t>Tom  Marchant</t>
  </si>
  <si>
    <t>Will Monnington</t>
  </si>
  <si>
    <t>NSM1</t>
  </si>
  <si>
    <t>James Roberts</t>
  </si>
  <si>
    <t>Adam Mansbridge</t>
  </si>
  <si>
    <t>Run Wednesdays</t>
  </si>
  <si>
    <t>RUNW</t>
  </si>
  <si>
    <t>Richard Pineles-West</t>
  </si>
  <si>
    <t>Mark  Smith</t>
  </si>
  <si>
    <t>Josh Nisbett</t>
  </si>
  <si>
    <t>Danny Blackman</t>
  </si>
  <si>
    <t xml:space="preserve">Steve Bolton  </t>
  </si>
  <si>
    <t>M60</t>
  </si>
  <si>
    <t>M601</t>
  </si>
  <si>
    <t>Andrew Shipilov</t>
  </si>
  <si>
    <t>Martin Noakes</t>
  </si>
  <si>
    <t>Phil Wood</t>
  </si>
  <si>
    <t>Jenna Levett</t>
  </si>
  <si>
    <t>F35</t>
  </si>
  <si>
    <t>Adam Styles</t>
  </si>
  <si>
    <t>Angus Peters</t>
  </si>
  <si>
    <t>Brighton Tri Club</t>
  </si>
  <si>
    <t>BTNTRI</t>
  </si>
  <si>
    <t>Andrew Mclennan</t>
  </si>
  <si>
    <t>Kirsty Mcdermott</t>
  </si>
  <si>
    <t>Johanna Dowle</t>
  </si>
  <si>
    <t>F45</t>
  </si>
  <si>
    <t>F401</t>
  </si>
  <si>
    <t xml:space="preserve">Russell Beckett  </t>
  </si>
  <si>
    <t>Ben Messer</t>
  </si>
  <si>
    <t>Tri Tempo</t>
  </si>
  <si>
    <t>TRIT</t>
  </si>
  <si>
    <t>Chris Russell</t>
  </si>
  <si>
    <t>M602</t>
  </si>
  <si>
    <t>Alissa Ellis</t>
  </si>
  <si>
    <t>Robyn Lumas</t>
  </si>
  <si>
    <t>Guy Blackden</t>
  </si>
  <si>
    <t>Laura Gill</t>
  </si>
  <si>
    <t>SF2</t>
  </si>
  <si>
    <t>Ben  Skinner</t>
  </si>
  <si>
    <t>Sarah Morris</t>
  </si>
  <si>
    <t>F60</t>
  </si>
  <si>
    <t>F601</t>
  </si>
  <si>
    <t>Matt Southam</t>
  </si>
  <si>
    <t>Steve Hutchison</t>
  </si>
  <si>
    <t>Sophie Markwick</t>
  </si>
  <si>
    <t>NSF1</t>
  </si>
  <si>
    <t>Lee Hewson</t>
  </si>
  <si>
    <t>Chris Lennard</t>
  </si>
  <si>
    <t>Philip Westbury</t>
  </si>
  <si>
    <t xml:space="preserve">Badrinath  Mohandas </t>
  </si>
  <si>
    <t>Geraldine Moffat</t>
  </si>
  <si>
    <t>F55</t>
  </si>
  <si>
    <t>F501</t>
  </si>
  <si>
    <t>Peter Knee</t>
  </si>
  <si>
    <t>Richard Goulder</t>
  </si>
  <si>
    <t>Claire Burnham</t>
  </si>
  <si>
    <t>Dean Fox</t>
  </si>
  <si>
    <t>Caroline Wood</t>
  </si>
  <si>
    <t>David Wharton</t>
  </si>
  <si>
    <t>Kevin Blowers</t>
  </si>
  <si>
    <t>Luke Blyth </t>
  </si>
  <si>
    <t>NSM2</t>
  </si>
  <si>
    <t>David Prince-Iles</t>
  </si>
  <si>
    <t>M65</t>
  </si>
  <si>
    <t>Helen Sida</t>
  </si>
  <si>
    <t>Elizabeth Brookes</t>
  </si>
  <si>
    <t>F40</t>
  </si>
  <si>
    <t>Dominic  Doran</t>
  </si>
  <si>
    <t>NSM3</t>
  </si>
  <si>
    <t>Stephen Offord</t>
  </si>
  <si>
    <t>Heather  Jenner</t>
  </si>
  <si>
    <t>Erik Chan</t>
  </si>
  <si>
    <t>Andrea Harwood</t>
  </si>
  <si>
    <t>Laurie Burrett</t>
  </si>
  <si>
    <t>William Blanford</t>
  </si>
  <si>
    <t>Steffan Meyric Hughes</t>
  </si>
  <si>
    <t>NSM4</t>
  </si>
  <si>
    <t>Natalie Dawson</t>
  </si>
  <si>
    <t>F50</t>
  </si>
  <si>
    <t>Tom Bilton</t>
  </si>
  <si>
    <t>Lee Burns</t>
  </si>
  <si>
    <t>Carl Stanger</t>
  </si>
  <si>
    <t xml:space="preserve">Richard  Fox </t>
  </si>
  <si>
    <t>Brandon Pfeiffer</t>
  </si>
  <si>
    <t>Andrew Joad</t>
  </si>
  <si>
    <t>Neil Jeffries</t>
  </si>
  <si>
    <t>Darren Hale</t>
  </si>
  <si>
    <t>Sally  Kyle</t>
  </si>
  <si>
    <t>F402</t>
  </si>
  <si>
    <t>Andy Elphick</t>
  </si>
  <si>
    <t>Maria Smith</t>
  </si>
  <si>
    <t>Martin Snape</t>
  </si>
  <si>
    <t>Dan Marshman</t>
  </si>
  <si>
    <t>Liam Brooks</t>
  </si>
  <si>
    <t>Shane Smith</t>
  </si>
  <si>
    <t>Laura Seaman</t>
  </si>
  <si>
    <t>Jessica Beake</t>
  </si>
  <si>
    <t>Gill Wheeler</t>
  </si>
  <si>
    <t>Dan Shipton</t>
  </si>
  <si>
    <t>David Salmons</t>
  </si>
  <si>
    <t>Kevin Hancock</t>
  </si>
  <si>
    <t>Steve Burgess</t>
  </si>
  <si>
    <t>Ray Smith</t>
  </si>
  <si>
    <t>Grant Docksey</t>
  </si>
  <si>
    <t>Amy Rodway</t>
  </si>
  <si>
    <t>James Griffiths</t>
  </si>
  <si>
    <t>Neil Smith</t>
  </si>
  <si>
    <t>Helen  O 'Sullivan</t>
  </si>
  <si>
    <t>Jim Rowe</t>
  </si>
  <si>
    <t>Mark  Pope</t>
  </si>
  <si>
    <t>Christopher Yeomanson</t>
  </si>
  <si>
    <t>Richard Gardiner</t>
  </si>
  <si>
    <t>Vicki Whitehorn</t>
  </si>
  <si>
    <t>Claire Thomas</t>
  </si>
  <si>
    <t>NSF2</t>
  </si>
  <si>
    <t>Danny Garbett</t>
  </si>
  <si>
    <t>Colin Keast</t>
  </si>
  <si>
    <t>Peter Kennedy</t>
  </si>
  <si>
    <t>M70</t>
  </si>
  <si>
    <t>Darren Broderick</t>
  </si>
  <si>
    <t>Gary Loughlin</t>
  </si>
  <si>
    <t>Graham West</t>
  </si>
  <si>
    <t>Andy Ruffell</t>
  </si>
  <si>
    <t>Russell  Hewlett</t>
  </si>
  <si>
    <t>Andy Diplock</t>
  </si>
  <si>
    <t>Imogen Burman-Mitchell</t>
  </si>
  <si>
    <t>Michael Gillingham</t>
  </si>
  <si>
    <t>Steve Maskell</t>
  </si>
  <si>
    <t>Chris Little</t>
  </si>
  <si>
    <t>Gerard Dummett</t>
  </si>
  <si>
    <t>NSM5</t>
  </si>
  <si>
    <t>Ian Weston</t>
  </si>
  <si>
    <t>Marc Gumbrell</t>
  </si>
  <si>
    <t>Tina Macenhill</t>
  </si>
  <si>
    <t>Tom Doyle</t>
  </si>
  <si>
    <t>Daniel Laurent</t>
  </si>
  <si>
    <t>Joanna Mabbitt</t>
  </si>
  <si>
    <t>Jenny Hughes</t>
  </si>
  <si>
    <t>Fiona Norman-Brown</t>
  </si>
  <si>
    <t>Kevin Lowe</t>
  </si>
  <si>
    <t>Paul Radloff</t>
  </si>
  <si>
    <t>simon Trevena</t>
  </si>
  <si>
    <t>Mark Currah</t>
  </si>
  <si>
    <t>Steven  Riggs</t>
  </si>
  <si>
    <t>David Maskell</t>
  </si>
  <si>
    <t>Jacqueline Hunt</t>
  </si>
  <si>
    <t>Bryan Tapsell</t>
  </si>
  <si>
    <t>Tracy Erridge</t>
  </si>
  <si>
    <t>F502</t>
  </si>
  <si>
    <t xml:space="preserve">Stephen  Marsden </t>
  </si>
  <si>
    <t>Carole Crathern</t>
  </si>
  <si>
    <t xml:space="preserve">Mike Thompson </t>
  </si>
  <si>
    <t>Andrew Saunders</t>
  </si>
  <si>
    <t>Robert Kelleher</t>
  </si>
  <si>
    <t>Geoff Tondeur</t>
  </si>
  <si>
    <t>Andrew Chitty</t>
  </si>
  <si>
    <t>NSM6</t>
  </si>
  <si>
    <t>Alexander Gusak</t>
  </si>
  <si>
    <t>Mike Stokes</t>
  </si>
  <si>
    <t>Darren Evans</t>
  </si>
  <si>
    <t>Jamie Bushnell</t>
  </si>
  <si>
    <t>Hannah Edleston</t>
  </si>
  <si>
    <t>Bob Page</t>
  </si>
  <si>
    <t>Patrycja Wollnik</t>
  </si>
  <si>
    <t>Frances Burnham</t>
  </si>
  <si>
    <t>Mark Stephenson</t>
  </si>
  <si>
    <t>Jemma Crawford</t>
  </si>
  <si>
    <t>Ashley Box</t>
  </si>
  <si>
    <t>Dionne Radloff</t>
  </si>
  <si>
    <t>Kevin Moulding</t>
  </si>
  <si>
    <t>Chris Roberts</t>
  </si>
  <si>
    <t>Andy  Perris</t>
  </si>
  <si>
    <t>Andy Knight</t>
  </si>
  <si>
    <t>James Bluring</t>
  </si>
  <si>
    <t>Piers Brunning</t>
  </si>
  <si>
    <t>Steve Shimmons</t>
  </si>
  <si>
    <t>Samantha Chan</t>
  </si>
  <si>
    <t>Louise Ellis</t>
  </si>
  <si>
    <t>Edward Diplock</t>
  </si>
  <si>
    <t>Anne Bromley</t>
  </si>
  <si>
    <t>Graham Purdye</t>
  </si>
  <si>
    <t>Rory Mcintyre</t>
  </si>
  <si>
    <t>Martyna Dalecka</t>
  </si>
  <si>
    <t>Phil Gale</t>
  </si>
  <si>
    <t>Juliet Bradley</t>
  </si>
  <si>
    <t>Nicole Henze</t>
  </si>
  <si>
    <t>Julian Mills</t>
  </si>
  <si>
    <t>Rob Jessop</t>
  </si>
  <si>
    <t>Gabriel Lau</t>
  </si>
  <si>
    <t>Nicky Bignell</t>
  </si>
  <si>
    <t>Judith Carder</t>
  </si>
  <si>
    <t>F65</t>
  </si>
  <si>
    <t>John Wright</t>
  </si>
  <si>
    <t>Frank Brennan</t>
  </si>
  <si>
    <t>Kevin Smith</t>
  </si>
  <si>
    <t>Peter Cook</t>
  </si>
  <si>
    <t>Anne-Marie Linton</t>
  </si>
  <si>
    <t>Nic Gibson</t>
  </si>
  <si>
    <t>Evelyn Griffiths</t>
  </si>
  <si>
    <t>NSF3</t>
  </si>
  <si>
    <t>Nick Parsons</t>
  </si>
  <si>
    <t>David Foster</t>
  </si>
  <si>
    <t>Christine Munday</t>
  </si>
  <si>
    <t>Sharon Reed</t>
  </si>
  <si>
    <t>Fiona Williams</t>
  </si>
  <si>
    <t>NSF4</t>
  </si>
  <si>
    <t>Tamsin West</t>
  </si>
  <si>
    <t>Lemmy Buxton</t>
  </si>
  <si>
    <t>Scott O'Rourke</t>
  </si>
  <si>
    <t>Joanna Cain</t>
  </si>
  <si>
    <t>Karin  Divall</t>
  </si>
  <si>
    <t>Allan Marshall</t>
  </si>
  <si>
    <t>Hannah Deubert-Chapman</t>
  </si>
  <si>
    <t>Roger Humphries</t>
  </si>
  <si>
    <t>Rob O'Halloran</t>
  </si>
  <si>
    <t>Colin Harris</t>
  </si>
  <si>
    <t>Samantha Neame</t>
  </si>
  <si>
    <t>Philip Wright</t>
  </si>
  <si>
    <t>Lisa Buchanan</t>
  </si>
  <si>
    <t>Fran Hamilton</t>
  </si>
  <si>
    <t>Gareth Purves</t>
  </si>
  <si>
    <t>Doug Wood</t>
  </si>
  <si>
    <t>Harriet Thompson</t>
  </si>
  <si>
    <t>Bob Hughes</t>
  </si>
  <si>
    <t>Chris Lugg</t>
  </si>
  <si>
    <t>Scott Werner</t>
  </si>
  <si>
    <t>Giles Clark</t>
  </si>
  <si>
    <t>Roger Stone</t>
  </si>
  <si>
    <t>Mark Stattersfield</t>
  </si>
  <si>
    <t>Jonathan Morris</t>
  </si>
  <si>
    <t>Jo Nevett</t>
  </si>
  <si>
    <t>Ian Foxall</t>
  </si>
  <si>
    <t>Paul Rawlinson</t>
  </si>
  <si>
    <t>Peter Weeks</t>
  </si>
  <si>
    <t>Graeme Heaton</t>
  </si>
  <si>
    <t>Suzannah Taylor</t>
  </si>
  <si>
    <t>Louise Waghorn</t>
  </si>
  <si>
    <t>Samantha Crompton</t>
  </si>
  <si>
    <t>Leah Nimz</t>
  </si>
  <si>
    <t>Michelle Pope</t>
  </si>
  <si>
    <t>Reuben Coppard</t>
  </si>
  <si>
    <t>Matthew Harmer</t>
  </si>
  <si>
    <t>Ollie Welch</t>
  </si>
  <si>
    <t>Peri Cheal</t>
  </si>
  <si>
    <t>Mary Austin-Olsen</t>
  </si>
  <si>
    <t>Peter Burfoot</t>
  </si>
  <si>
    <t>Victoria Little</t>
  </si>
  <si>
    <t>Jenna Harmer</t>
  </si>
  <si>
    <t>Connie Hannam</t>
  </si>
  <si>
    <t>Damian Gibbs</t>
  </si>
  <si>
    <t>Fleur Blanford</t>
  </si>
  <si>
    <t>F602</t>
  </si>
  <si>
    <t>Kevin Burton</t>
  </si>
  <si>
    <t>Denise Kingdon</t>
  </si>
  <si>
    <t>Guy Ramage</t>
  </si>
  <si>
    <t>Paul Hope</t>
  </si>
  <si>
    <t>David Stringer</t>
  </si>
  <si>
    <t>Julie Tremlin</t>
  </si>
  <si>
    <t>Seafront Shufflers</t>
  </si>
  <si>
    <t>SHUF</t>
  </si>
  <si>
    <t>Christopher Golding</t>
  </si>
  <si>
    <t>Colin Burbage</t>
  </si>
  <si>
    <t>Manfred Engler</t>
  </si>
  <si>
    <t>Helen Chatterton</t>
  </si>
  <si>
    <t>Felicity  Williams</t>
  </si>
  <si>
    <t>Millie Compton</t>
  </si>
  <si>
    <t>Jackie Baxter</t>
  </si>
  <si>
    <t>David Bratby</t>
  </si>
  <si>
    <t>Michael Gordon</t>
  </si>
  <si>
    <t>Mark  Mcmillan</t>
  </si>
  <si>
    <t>Lindsey Sanders</t>
  </si>
  <si>
    <t>Grant Meyer</t>
  </si>
  <si>
    <t>Sharon Saunders</t>
  </si>
  <si>
    <t>Emily  Gibson</t>
  </si>
  <si>
    <t>Hazel Bennington</t>
  </si>
  <si>
    <t>Amanda Tondeur</t>
  </si>
  <si>
    <t>Graham Stevens</t>
  </si>
  <si>
    <t>Eleanor Wilkes</t>
  </si>
  <si>
    <t>Mary Down</t>
  </si>
  <si>
    <t>Jon Raper</t>
  </si>
  <si>
    <t>Tim Monson</t>
  </si>
  <si>
    <t>Mark Robinson</t>
  </si>
  <si>
    <t>Alex Valentino</t>
  </si>
  <si>
    <t>Dave Moran</t>
  </si>
  <si>
    <t>Sarah Smith</t>
  </si>
  <si>
    <t>Albert Kemp</t>
  </si>
  <si>
    <t>Michelle Hollands</t>
  </si>
  <si>
    <t>Sally Mason</t>
  </si>
  <si>
    <t>Matthew King</t>
  </si>
  <si>
    <t>Graham Clark</t>
  </si>
  <si>
    <t>Jojo Smith</t>
  </si>
  <si>
    <t>Ian King</t>
  </si>
  <si>
    <t>Paul Standen-Payne</t>
  </si>
  <si>
    <t>Sophie Hutchison</t>
  </si>
  <si>
    <t>Trish Audis</t>
  </si>
  <si>
    <t>Rick Burne</t>
  </si>
  <si>
    <t>Brian Barley</t>
  </si>
  <si>
    <t>Steve Eke</t>
  </si>
  <si>
    <t>Victoria Gibbs</t>
  </si>
  <si>
    <t>Rachel Wilson</t>
  </si>
  <si>
    <t xml:space="preserve">Graham  Penny </t>
  </si>
  <si>
    <t>Mark Hill</t>
  </si>
  <si>
    <t>Ian Pratt</t>
  </si>
  <si>
    <t>Phil Morris</t>
  </si>
  <si>
    <t>Lorraine Diplock</t>
  </si>
  <si>
    <t>Stuart Mckenzie</t>
  </si>
  <si>
    <t>Marie Bolton</t>
  </si>
  <si>
    <t>Lisa Herbert</t>
  </si>
  <si>
    <t>Brian Winn</t>
  </si>
  <si>
    <t>Samantha Alvarez</t>
  </si>
  <si>
    <t>Beverly  Sheridan</t>
  </si>
  <si>
    <t>Dean Layen</t>
  </si>
  <si>
    <t>Livvie Perris</t>
  </si>
  <si>
    <t>Brioni Allcorn</t>
  </si>
  <si>
    <t>Steve Thompsett</t>
  </si>
  <si>
    <t>Christine Tait</t>
  </si>
  <si>
    <t>Denise Jeffrey</t>
  </si>
  <si>
    <t>Sarah Marzaioli</t>
  </si>
  <si>
    <t>F70</t>
  </si>
  <si>
    <t>Peter Miller</t>
  </si>
  <si>
    <t>Kevin Wilks</t>
  </si>
  <si>
    <t>Jo French</t>
  </si>
  <si>
    <t>Sarah Hilliard</t>
  </si>
  <si>
    <t>Ron Cutbill</t>
  </si>
  <si>
    <t>Helen Sanderson</t>
  </si>
  <si>
    <t>Nick Thompson</t>
  </si>
  <si>
    <t>James Kilvington</t>
  </si>
  <si>
    <t>Sylvia Huggett</t>
  </si>
  <si>
    <t>Val  Brockwell</t>
  </si>
  <si>
    <t>Amanda Davis</t>
  </si>
  <si>
    <t>Larrissa O'Halloran</t>
  </si>
  <si>
    <t>Stephen Green</t>
  </si>
  <si>
    <t>Kerry Kipling</t>
  </si>
  <si>
    <t>Brigitte Groves</t>
  </si>
  <si>
    <t>Ann Komzolik</t>
  </si>
  <si>
    <t>Gilly Nickols</t>
  </si>
  <si>
    <t>Anthony Wilson</t>
  </si>
  <si>
    <t>Yockie Richardson</t>
  </si>
  <si>
    <t>Toby Wolpe</t>
  </si>
  <si>
    <t>Sandra Speers</t>
  </si>
  <si>
    <t>Emma Bussey</t>
  </si>
  <si>
    <t>Laura Grove</t>
  </si>
  <si>
    <t>Peter Hedgethorne</t>
  </si>
  <si>
    <t>Mike Lawlor</t>
  </si>
  <si>
    <t>Ann Townsend</t>
  </si>
  <si>
    <t>Alan Roberts</t>
  </si>
  <si>
    <t>Anne Lozac'H</t>
  </si>
  <si>
    <t>Rachael Stephens</t>
  </si>
  <si>
    <t>Jade Turner</t>
  </si>
  <si>
    <t>Richard Bates</t>
  </si>
  <si>
    <t>Peter Thomas</t>
  </si>
  <si>
    <t>Michaela Mc,Illan</t>
  </si>
  <si>
    <t>Helen Neary</t>
  </si>
  <si>
    <t>Penelope  Weyman</t>
  </si>
  <si>
    <t>Eleanor Wigram</t>
  </si>
  <si>
    <t>Amy Hope</t>
  </si>
  <si>
    <t>Vinod Kalia</t>
  </si>
  <si>
    <t>Emma Trenaman</t>
  </si>
  <si>
    <t>Martin Harman</t>
  </si>
  <si>
    <t>Nicky Thompsett</t>
  </si>
  <si>
    <t>Claire Shimmons</t>
  </si>
  <si>
    <t>Ann Eke</t>
  </si>
  <si>
    <t xml:space="preserve">Annabelle  Holford </t>
  </si>
  <si>
    <t>Alison  Fox</t>
  </si>
  <si>
    <t>Emma Davey</t>
  </si>
  <si>
    <t>Lisa Murton</t>
  </si>
  <si>
    <t xml:space="preserve">Teresa  Mitchell </t>
  </si>
  <si>
    <t>Pam Hart</t>
  </si>
  <si>
    <t>DNF</t>
  </si>
  <si>
    <t>Katy Mumt</t>
  </si>
  <si>
    <t>Louise Ryan</t>
  </si>
  <si>
    <t>Kathryn Atkinson</t>
  </si>
  <si>
    <t>Bryony Clarke</t>
  </si>
  <si>
    <t>Charlie Critchley</t>
  </si>
  <si>
    <t>Formula to show existing points position for manual posting prior to actual run when figs are posted hardkeyed by macro</t>
  </si>
  <si>
    <t xml:space="preserve">Formula to correct scores psoted </t>
  </si>
  <si>
    <t>DO NOT DELETE THIS ROW</t>
  </si>
  <si>
    <t>CumMenRace2Input</t>
  </si>
  <si>
    <t>CumMenFormulaTotal</t>
  </si>
  <si>
    <t>CumMenFormulaLastRacePredictor</t>
  </si>
  <si>
    <t>RaceNo</t>
  </si>
  <si>
    <t>ToFile8</t>
  </si>
  <si>
    <t>Allocation check</t>
  </si>
  <si>
    <t>To include in max</t>
  </si>
  <si>
    <t>This is no of scoring races less 1 so if 4 races the calc max score is highest 3 + highest score</t>
  </si>
  <si>
    <t>CumMenEstMaxCol</t>
  </si>
  <si>
    <t>CumMenLastCol</t>
  </si>
  <si>
    <t>No of scoring races</t>
  </si>
  <si>
    <t>Allocation Check</t>
  </si>
  <si>
    <t>Races in points order</t>
  </si>
  <si>
    <t>Flag if query</t>
  </si>
  <si>
    <t>Last race predictor (2nd to last race only)</t>
  </si>
  <si>
    <t>CumMenMakeFirstCol</t>
  </si>
  <si>
    <t>POS</t>
  </si>
  <si>
    <t>E Sussex only</t>
  </si>
  <si>
    <t>NAME</t>
  </si>
  <si>
    <t>CLUB</t>
  </si>
  <si>
    <t>R1</t>
  </si>
  <si>
    <t>R2</t>
  </si>
  <si>
    <t>R3</t>
  </si>
  <si>
    <t>R4</t>
  </si>
  <si>
    <t>R5</t>
  </si>
  <si>
    <t>R6</t>
  </si>
  <si>
    <t>TOT</t>
  </si>
  <si>
    <t>ES Eligible</t>
  </si>
  <si>
    <t>Awards ref</t>
  </si>
  <si>
    <t>Large lookup</t>
  </si>
  <si>
    <t>Races run</t>
  </si>
  <si>
    <t>First Race</t>
  </si>
  <si>
    <t>Per</t>
  </si>
  <si>
    <t>weighted sort</t>
  </si>
  <si>
    <t>Present not on finish</t>
  </si>
  <si>
    <t>Make 1st</t>
  </si>
  <si>
    <t>Make 2nd</t>
  </si>
  <si>
    <t>Make 3rd</t>
  </si>
  <si>
    <t>No of races pre final race</t>
  </si>
  <si>
    <t>Points prev race</t>
  </si>
  <si>
    <t>Est Max last race</t>
  </si>
  <si>
    <t>Est Max score</t>
  </si>
  <si>
    <t>SENIOR MEN</t>
  </si>
  <si>
    <t>Ben Pepler</t>
  </si>
  <si>
    <t>Sam Farrington</t>
  </si>
  <si>
    <t>Harry Scott</t>
  </si>
  <si>
    <t>Edward Wheeler</t>
  </si>
  <si>
    <t>James Harris</t>
  </si>
  <si>
    <t>Stu York</t>
  </si>
  <si>
    <t>Stefano Russo</t>
  </si>
  <si>
    <t>Jamie Yates</t>
  </si>
  <si>
    <t>M351</t>
  </si>
  <si>
    <t>M352</t>
  </si>
  <si>
    <t>M353</t>
  </si>
  <si>
    <t>Stuart Pelling</t>
  </si>
  <si>
    <t>Stephen Gates</t>
  </si>
  <si>
    <t>Nick Taylor</t>
  </si>
  <si>
    <t>Brian Birkmyre</t>
  </si>
  <si>
    <t>Chris Shoult</t>
  </si>
  <si>
    <t>Colin Browne</t>
  </si>
  <si>
    <t>Ian Fines</t>
  </si>
  <si>
    <t>Ashley Gosling</t>
  </si>
  <si>
    <t>Will Smart</t>
  </si>
  <si>
    <t>Toby Meanwell</t>
  </si>
  <si>
    <t>Maciej Ozimkiewicz</t>
  </si>
  <si>
    <t>Nick Farley</t>
  </si>
  <si>
    <t>Bowie Lycett</t>
  </si>
  <si>
    <t>Juriy Korchev</t>
  </si>
  <si>
    <t>Richard Vercoe</t>
  </si>
  <si>
    <t>David Barham</t>
  </si>
  <si>
    <t>Jamie Kennedy</t>
  </si>
  <si>
    <t>Martin Broughton</t>
  </si>
  <si>
    <t>Ed Barnes</t>
  </si>
  <si>
    <t>Robin  Warwick</t>
  </si>
  <si>
    <t>Kevin Mould</t>
  </si>
  <si>
    <t>Richard Baxendale</t>
  </si>
  <si>
    <t>Stuart Green</t>
  </si>
  <si>
    <t>Leigh Baker</t>
  </si>
  <si>
    <t>Richard Meyer</t>
  </si>
  <si>
    <t>M451</t>
  </si>
  <si>
    <t>M452</t>
  </si>
  <si>
    <t>M453</t>
  </si>
  <si>
    <t>Tom Sanderson</t>
  </si>
  <si>
    <t>Paul Guy</t>
  </si>
  <si>
    <t>Dominic Tansley</t>
  </si>
  <si>
    <t>Neal Cass</t>
  </si>
  <si>
    <t>Mark Mitchell</t>
  </si>
  <si>
    <t>James Martin</t>
  </si>
  <si>
    <t>Andy Edwards</t>
  </si>
  <si>
    <t xml:space="preserve">Steve  Smith </t>
  </si>
  <si>
    <t>James Cox</t>
  </si>
  <si>
    <t>Martin Bell</t>
  </si>
  <si>
    <t>Dave  Turner</t>
  </si>
  <si>
    <t>Simon Fiddler</t>
  </si>
  <si>
    <t>Carlton Spears</t>
  </si>
  <si>
    <t>Andy Clark</t>
  </si>
  <si>
    <t>Bob Cook</t>
  </si>
  <si>
    <t>Tony Lavender</t>
  </si>
  <si>
    <t>Russell Gardham</t>
  </si>
  <si>
    <t>Martin Turner</t>
  </si>
  <si>
    <t>Trevor Saunders</t>
  </si>
  <si>
    <t>Carl Dowling</t>
  </si>
  <si>
    <t>Alistair Marshman</t>
  </si>
  <si>
    <t>Mark Storey</t>
  </si>
  <si>
    <t>Rodney Dempster</t>
  </si>
  <si>
    <t>Richard Blott</t>
  </si>
  <si>
    <t>Paul Crawley</t>
  </si>
  <si>
    <t>M551</t>
  </si>
  <si>
    <t>M552</t>
  </si>
  <si>
    <t>M553</t>
  </si>
  <si>
    <t>Stewart Gregory</t>
  </si>
  <si>
    <t>Chris Brandt</t>
  </si>
  <si>
    <t>Guy Williams</t>
  </si>
  <si>
    <t>Roy Cooper</t>
  </si>
  <si>
    <t>Dominic Osman-Allu</t>
  </si>
  <si>
    <t>Rob Derkin</t>
  </si>
  <si>
    <t>Clive  De Vulder</t>
  </si>
  <si>
    <t>Scott Muir</t>
  </si>
  <si>
    <t>Jonni Andrews</t>
  </si>
  <si>
    <t>Paul Curd</t>
  </si>
  <si>
    <t>Stephen Ingram</t>
  </si>
  <si>
    <t>Gareth Smith</t>
  </si>
  <si>
    <t>Chris Ashby</t>
  </si>
  <si>
    <t>Richard Guest</t>
  </si>
  <si>
    <t>Russell  Aitkenhead</t>
  </si>
  <si>
    <t>Richard Tickner</t>
  </si>
  <si>
    <t>M603</t>
  </si>
  <si>
    <t>John Harding</t>
  </si>
  <si>
    <t>Philip Visick</t>
  </si>
  <si>
    <t>Charlie Hempstead</t>
  </si>
  <si>
    <t>Paul Rackstraw</t>
  </si>
  <si>
    <t>John Thompson</t>
  </si>
  <si>
    <t>Robert Weighell</t>
  </si>
  <si>
    <t>Ben Walsh</t>
  </si>
  <si>
    <t>Mike Buckley</t>
  </si>
  <si>
    <t>Brian Kirkdale</t>
  </si>
  <si>
    <t>M651</t>
  </si>
  <si>
    <t>M652</t>
  </si>
  <si>
    <t>M653</t>
  </si>
  <si>
    <t>Michael Miller</t>
  </si>
  <si>
    <t>Richard Page</t>
  </si>
  <si>
    <t>Alistair Howitt</t>
  </si>
  <si>
    <t>Iain Willatt</t>
  </si>
  <si>
    <t>Howard Eaton</t>
  </si>
  <si>
    <t>Brent Parker</t>
  </si>
  <si>
    <t>M701</t>
  </si>
  <si>
    <t>M702</t>
  </si>
  <si>
    <t>M703</t>
  </si>
  <si>
    <t>John Syddall</t>
  </si>
  <si>
    <t>David Oxbrow</t>
  </si>
  <si>
    <t>CumWomenFormulaTotal</t>
  </si>
  <si>
    <t>CumWomenFormulaLastRacePredictor</t>
  </si>
  <si>
    <t>ToFile9</t>
  </si>
  <si>
    <t>CumWomenEstMaxCol</t>
  </si>
  <si>
    <t>CumWomenLastCol</t>
  </si>
  <si>
    <t>CumWomenMakeFirstCol</t>
  </si>
  <si>
    <t>Senior Women</t>
  </si>
  <si>
    <t>SF3</t>
  </si>
  <si>
    <t>Anneka Redley-Cook</t>
  </si>
  <si>
    <t>Kitty Taylor</t>
  </si>
  <si>
    <t>Kat Hone</t>
  </si>
  <si>
    <t>Laura  Mitchell</t>
  </si>
  <si>
    <t>Emma Cooper</t>
  </si>
  <si>
    <t>Jazz Dymott</t>
  </si>
  <si>
    <t>Alice Weston-Smith</t>
  </si>
  <si>
    <t>Tania Taran</t>
  </si>
  <si>
    <t>Alicia Jolly</t>
  </si>
  <si>
    <t>Ellie Docksey</t>
  </si>
  <si>
    <t>Bronwyn Ryan</t>
  </si>
  <si>
    <t>Nicola Marsden</t>
  </si>
  <si>
    <t>F351</t>
  </si>
  <si>
    <t>F352</t>
  </si>
  <si>
    <t>F353</t>
  </si>
  <si>
    <t>Anna Tolmachova</t>
  </si>
  <si>
    <t>Sarah Eddie</t>
  </si>
  <si>
    <t>Jenny Katsoni</t>
  </si>
  <si>
    <t>Heather  Stevens</t>
  </si>
  <si>
    <t>Verity Wilde</t>
  </si>
  <si>
    <t>Sally Green</t>
  </si>
  <si>
    <t>Katie Manley</t>
  </si>
  <si>
    <t>Kimberly  Page</t>
  </si>
  <si>
    <t>Debbie Davis</t>
  </si>
  <si>
    <t>F403</t>
  </si>
  <si>
    <t>Sarah Underwood</t>
  </si>
  <si>
    <t>Hannah Spears</t>
  </si>
  <si>
    <t>Emma Murphy</t>
  </si>
  <si>
    <t>Emily Sims</t>
  </si>
  <si>
    <t>Harriet Cunningham</t>
  </si>
  <si>
    <t>Becca Weir</t>
  </si>
  <si>
    <t>Sharon Donovan</t>
  </si>
  <si>
    <t>Hayley Foster</t>
  </si>
  <si>
    <t>Chrissy Higgins</t>
  </si>
  <si>
    <t>Laura Dearsley</t>
  </si>
  <si>
    <t>Donna Foster</t>
  </si>
  <si>
    <t>Jaleh Nahvi</t>
  </si>
  <si>
    <t>F451</t>
  </si>
  <si>
    <t>F452</t>
  </si>
  <si>
    <t>F453</t>
  </si>
  <si>
    <t>Rachel Carless</t>
  </si>
  <si>
    <t>Annette Feakes</t>
  </si>
  <si>
    <t>Wendy Robson</t>
  </si>
  <si>
    <t>Fiona Wallace</t>
  </si>
  <si>
    <t>Sarah Ballinger</t>
  </si>
  <si>
    <t>Emma Allen</t>
  </si>
  <si>
    <t>Rosy Clements</t>
  </si>
  <si>
    <t>Jo  Swap</t>
  </si>
  <si>
    <t>Joanne Birkmyre</t>
  </si>
  <si>
    <t>Julie Lewis-Clements</t>
  </si>
  <si>
    <t>Laura Ward</t>
  </si>
  <si>
    <t>Natasha Slow</t>
  </si>
  <si>
    <t>Joanne Robinson</t>
  </si>
  <si>
    <t>F503</t>
  </si>
  <si>
    <t>Sue Fry</t>
  </si>
  <si>
    <t>Sally  Carr</t>
  </si>
  <si>
    <t>Yan Wu</t>
  </si>
  <si>
    <t>Dee Poole</t>
  </si>
  <si>
    <t>Swati Patel</t>
  </si>
  <si>
    <t>Debra Richmond</t>
  </si>
  <si>
    <t>Ros Thomson</t>
  </si>
  <si>
    <t>Bethan Sutch</t>
  </si>
  <si>
    <t>Mandie Henderson</t>
  </si>
  <si>
    <t>Pam Matthews</t>
  </si>
  <si>
    <t>F551</t>
  </si>
  <si>
    <t>F552</t>
  </si>
  <si>
    <t>F553</t>
  </si>
  <si>
    <t>Liz Lumber</t>
  </si>
  <si>
    <t>Susan Dixon</t>
  </si>
  <si>
    <t>Helen Bowman</t>
  </si>
  <si>
    <t>Jane Coles</t>
  </si>
  <si>
    <t>Sue Newman</t>
  </si>
  <si>
    <t>Fenella Maloney</t>
  </si>
  <si>
    <t xml:space="preserve">Debbie  Reed </t>
  </si>
  <si>
    <t>Helen Tickner</t>
  </si>
  <si>
    <t>Maureen Comben</t>
  </si>
  <si>
    <t>Nicole Dyson</t>
  </si>
  <si>
    <t>Jo Edwards</t>
  </si>
  <si>
    <t>Caroline Gearing</t>
  </si>
  <si>
    <t>Rachel Sadler</t>
  </si>
  <si>
    <t>Lauren Ellis</t>
  </si>
  <si>
    <t>Debbie Mcdermott</t>
  </si>
  <si>
    <t>F603</t>
  </si>
  <si>
    <t>Ros Addison</t>
  </si>
  <si>
    <t>Sue Brumwell</t>
  </si>
  <si>
    <t>Anne Miners</t>
  </si>
  <si>
    <t>Julie Chicken</t>
  </si>
  <si>
    <t>Yvonne Patrick</t>
  </si>
  <si>
    <t>Brigid Burnham</t>
  </si>
  <si>
    <t>Anne Steinacher</t>
  </si>
  <si>
    <t>Simone Button</t>
  </si>
  <si>
    <t>Nicole Cunningham</t>
  </si>
  <si>
    <t>Chris Sage</t>
  </si>
  <si>
    <t>F651</t>
  </si>
  <si>
    <t>F652</t>
  </si>
  <si>
    <t>F653</t>
  </si>
  <si>
    <t>Susan Drake</t>
  </si>
  <si>
    <t>Deborah Absalom</t>
  </si>
  <si>
    <t>F701</t>
  </si>
  <si>
    <t>F702</t>
  </si>
  <si>
    <t>F703</t>
  </si>
  <si>
    <t>TeamFormula1</t>
  </si>
  <si>
    <t>This formua is used for reconsliation</t>
  </si>
  <si>
    <t>East Sussex</t>
  </si>
  <si>
    <t>Points Below</t>
  </si>
  <si>
    <t>Position</t>
  </si>
  <si>
    <t>CAT</t>
  </si>
  <si>
    <t>PREV.P</t>
  </si>
  <si>
    <t>TOTAL</t>
  </si>
  <si>
    <t>F.POS</t>
  </si>
  <si>
    <t>Weighted</t>
  </si>
  <si>
    <t>Key</t>
  </si>
  <si>
    <t xml:space="preserve">Reconciliation of cumulative points by race  </t>
  </si>
  <si>
    <t xml:space="preserve">- </t>
  </si>
  <si>
    <t>Total</t>
  </si>
  <si>
    <t>As above</t>
  </si>
  <si>
    <t>Race details and results versions</t>
  </si>
  <si>
    <t xml:space="preserve">Version (note on results orig version will not have a V designation) </t>
  </si>
  <si>
    <t>V4</t>
  </si>
  <si>
    <t>V2</t>
  </si>
  <si>
    <t>V3</t>
  </si>
  <si>
    <t>PREVIOUS RACE</t>
  </si>
  <si>
    <t xml:space="preserve">ESSLXC Blackcap: 16-October-2022 </t>
  </si>
  <si>
    <t>Race 1 of 6</t>
  </si>
  <si>
    <t>ALL CLUBS: 18 TEAMS (note awards are based on table excluding non East Sussex Clubs)</t>
  </si>
  <si>
    <t>EAST SUSSEX CLUBS: 16 TEAMS (Only East Sussex Teams qualify for awards: awards are awarded as per this table)</t>
  </si>
  <si>
    <t>N/A</t>
  </si>
  <si>
    <t>ResultsJuniorBlock</t>
  </si>
  <si>
    <t>Race no</t>
  </si>
  <si>
    <t>Name</t>
  </si>
  <si>
    <t>Points</t>
  </si>
  <si>
    <t>ResultsJuniorBlock2</t>
  </si>
  <si>
    <t>U11B</t>
  </si>
  <si>
    <t>Jago Dinnage</t>
  </si>
  <si>
    <t>Ted (Theodore) Vallins</t>
  </si>
  <si>
    <t>Cobey Buckley</t>
  </si>
  <si>
    <t>Fox Andrews</t>
  </si>
  <si>
    <t>Charlie Davey</t>
  </si>
  <si>
    <t>Caleb  Buckley</t>
  </si>
  <si>
    <t>Ashley Michelli</t>
  </si>
  <si>
    <t>Sam Buckwell</t>
  </si>
  <si>
    <t>Hudson  Campbell</t>
  </si>
  <si>
    <t>Albert Henham</t>
  </si>
  <si>
    <t>Edward Frowde</t>
  </si>
  <si>
    <t>Charlie Woodward</t>
  </si>
  <si>
    <t>Hal Weeks</t>
  </si>
  <si>
    <t>U11G</t>
  </si>
  <si>
    <t>Eva Harwood</t>
  </si>
  <si>
    <t>Grace Luford-Brown</t>
  </si>
  <si>
    <t>Georgia  Lennard</t>
  </si>
  <si>
    <t>Ivy  Craig</t>
  </si>
  <si>
    <t>Hanna Williams</t>
  </si>
  <si>
    <t>Lottie Drake</t>
  </si>
  <si>
    <t>Mia Picco</t>
  </si>
  <si>
    <t>Amelie Hutton</t>
  </si>
  <si>
    <t>Freya Dyton</t>
  </si>
  <si>
    <t>Amelia Brown</t>
  </si>
  <si>
    <t>Elizabeth Frowde</t>
  </si>
  <si>
    <t>Bella Taylor</t>
  </si>
  <si>
    <t>Ivy Buchanan</t>
  </si>
  <si>
    <t>Jessica Patterson</t>
  </si>
  <si>
    <t>Evelyn Cornfore</t>
  </si>
  <si>
    <t>Alyssa Cornfore</t>
  </si>
  <si>
    <t>Lilly Corke</t>
  </si>
  <si>
    <t>Eliza Weeks</t>
  </si>
  <si>
    <t>Nancy Cassidy</t>
  </si>
  <si>
    <t>Maisie Corke</t>
  </si>
  <si>
    <t>Elsie Nevett</t>
  </si>
  <si>
    <t>Beatrix Taylor</t>
  </si>
  <si>
    <t>U13B</t>
  </si>
  <si>
    <t>Jonah Messer</t>
  </si>
  <si>
    <t>Rafael Serrano</t>
  </si>
  <si>
    <t>Harry Cooper</t>
  </si>
  <si>
    <t>Arthur Munt</t>
  </si>
  <si>
    <t>Louis Sanden</t>
  </si>
  <si>
    <t>Joe Tabassi-Gill</t>
  </si>
  <si>
    <t>U13G</t>
  </si>
  <si>
    <t>Evie Lennard</t>
  </si>
  <si>
    <t>Olivia  Henham</t>
  </si>
  <si>
    <t>Elizabeth Stewart</t>
  </si>
  <si>
    <t>Eva Weeks</t>
  </si>
  <si>
    <t>Amy Hunneman</t>
  </si>
  <si>
    <t>Ellen Gates</t>
  </si>
  <si>
    <t>U15B</t>
  </si>
  <si>
    <t>Connor Lynch</t>
  </si>
  <si>
    <t>Luca Picco</t>
  </si>
  <si>
    <t>Jacob Smith</t>
  </si>
  <si>
    <t>U15G</t>
  </si>
  <si>
    <t>Tiggy Cooper</t>
  </si>
  <si>
    <t>Rebecca Anscombe</t>
  </si>
  <si>
    <t>U17B</t>
  </si>
  <si>
    <t xml:space="preserve">Dermot  O'Rourke </t>
  </si>
  <si>
    <t>CumJuniorFormulaTotal</t>
  </si>
  <si>
    <t>CumJuniorFormulaLastRacePredictor</t>
  </si>
  <si>
    <t>ToFile10</t>
  </si>
  <si>
    <t>CumJuniorEstMaxCol</t>
  </si>
  <si>
    <t>CumJuniorLastCol</t>
  </si>
  <si>
    <t>CumJuniorMakeFirstCol</t>
  </si>
  <si>
    <t xml:space="preserve">No of races prev race </t>
  </si>
  <si>
    <t>U11B1</t>
  </si>
  <si>
    <t>U11B2</t>
  </si>
  <si>
    <t>U11B3</t>
  </si>
  <si>
    <t>George Urban</t>
  </si>
  <si>
    <t>Benjamin Sims</t>
  </si>
  <si>
    <t>U11G1</t>
  </si>
  <si>
    <t>U11G2</t>
  </si>
  <si>
    <t>U11G3</t>
  </si>
  <si>
    <t>Ksenia Mccrae</t>
  </si>
  <si>
    <t>Beatrice Gribble</t>
  </si>
  <si>
    <t>-</t>
  </si>
  <si>
    <t>Elsie Harmer</t>
  </si>
  <si>
    <t>Katya Badham</t>
  </si>
  <si>
    <t>Chloe Harding</t>
  </si>
  <si>
    <t>Tilly McIntyre</t>
  </si>
  <si>
    <t>U13B1</t>
  </si>
  <si>
    <t>U13B2</t>
  </si>
  <si>
    <t>U13B3</t>
  </si>
  <si>
    <t>Fin  Lumber - Fry</t>
  </si>
  <si>
    <t>Charlie Harris</t>
  </si>
  <si>
    <t>U13G1</t>
  </si>
  <si>
    <t>U13G2</t>
  </si>
  <si>
    <t>U13G3</t>
  </si>
  <si>
    <t>Frankie Prime</t>
  </si>
  <si>
    <t>Demelza Mccrae</t>
  </si>
  <si>
    <t>Rebecca Seymour</t>
  </si>
  <si>
    <t>Lilly Clements</t>
  </si>
  <si>
    <t>Georgina Gribble</t>
  </si>
  <si>
    <t>Connie  Davis</t>
  </si>
  <si>
    <t>Layla Harmer</t>
  </si>
  <si>
    <t>Emily Carden</t>
  </si>
  <si>
    <t>Heidi  Smith</t>
  </si>
  <si>
    <t>U15B1</t>
  </si>
  <si>
    <t>U15B2</t>
  </si>
  <si>
    <t>U15B3</t>
  </si>
  <si>
    <t>Rafael Stanger</t>
  </si>
  <si>
    <t>Eddy Carr-Taylor</t>
  </si>
  <si>
    <t>U15G1</t>
  </si>
  <si>
    <t>Safia Beckett</t>
  </si>
  <si>
    <t>U15G2</t>
  </si>
  <si>
    <t>U15G3</t>
  </si>
  <si>
    <t>Talia Davis</t>
  </si>
  <si>
    <t>U17B1</t>
  </si>
  <si>
    <t>Jake Greenwood</t>
  </si>
  <si>
    <t>U17B2</t>
  </si>
  <si>
    <t>Alex Curd</t>
  </si>
  <si>
    <t>U17B3</t>
  </si>
  <si>
    <t>U17G</t>
  </si>
  <si>
    <t xml:space="preserve">ESSLXC SNAPE WOOD - 27 NOVEMBER 2022 - SENIORS </t>
  </si>
  <si>
    <t xml:space="preserve">ESSLXC 2022/23 MEN AFTER 2 RACES </t>
  </si>
  <si>
    <t xml:space="preserve">ESSLXC 2022/23 WOMEN AFTER 2 RACES </t>
  </si>
  <si>
    <t xml:space="preserve">ESSLXC Snape Wood: 27-November-2022 </t>
  </si>
  <si>
    <t>Blackcap</t>
  </si>
  <si>
    <t>Snape Wood</t>
  </si>
  <si>
    <t>Newplace Park</t>
  </si>
  <si>
    <t>Heathfield Park</t>
  </si>
  <si>
    <t>Whitbread Hollow</t>
  </si>
  <si>
    <t>Pett</t>
  </si>
  <si>
    <t xml:space="preserve">ESSCCL Race 2: SNAPE WOOD - 27 NOVEMBER 2022 - JUNIORS </t>
  </si>
  <si>
    <t>ESSLXC 2022/23 JUNIORS</t>
  </si>
  <si>
    <t>No Match</t>
  </si>
  <si>
    <t>Y</t>
  </si>
  <si>
    <t>N</t>
  </si>
  <si>
    <t>Eastbourne Rovers and Team Bodyworks</t>
  </si>
  <si>
    <t>Hastings Runners and Hastings AC</t>
  </si>
  <si>
    <t>Heathfield Road Runners and Uckfield Runners</t>
  </si>
  <si>
    <t>Polegate Plodders, Seafront Shufflers and Seaford Striders</t>
  </si>
  <si>
    <t>OK</t>
  </si>
  <si>
    <t>Race 2 of 6</t>
  </si>
  <si>
    <t>Weighted add additional decimal such that if two scores are equal team with highest finish position will win.  To Awards Senior for Team awards</t>
  </si>
</sst>
</file>

<file path=xl/styles.xml><?xml version="1.0" encoding="utf-8"?>
<styleSheet xmlns="http://schemas.openxmlformats.org/spreadsheetml/2006/main">
  <numFmts count="7">
    <numFmt numFmtId="164" formatCode="_(* #,##0.00_);_(* \(#,##0.00\);_(* &quot;-&quot;??_);_(@_)"/>
    <numFmt numFmtId="165" formatCode="_-* #,##0_-;\-* #,##0_-;_-* &quot;-&quot;??_-;_-@_-"/>
    <numFmt numFmtId="166" formatCode="#,##0_);\(#,##0\);\-_)"/>
    <numFmt numFmtId="167" formatCode="[h]:mm:ss;;\-_)"/>
    <numFmt numFmtId="168" formatCode="###0_);\(###0\);\-_)"/>
    <numFmt numFmtId="169" formatCode="&quot;Race &quot;#"/>
    <numFmt numFmtId="170" formatCode="0.000"/>
  </numFmts>
  <fonts count="2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7030A0"/>
      <name val="Arial"/>
      <family val="2"/>
    </font>
    <font>
      <b/>
      <sz val="16"/>
      <name val="Arial"/>
      <family val="2"/>
    </font>
    <font>
      <b/>
      <sz val="2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sz val="8"/>
      <color rgb="FFB1059D"/>
      <name val="Arial"/>
      <family val="2"/>
    </font>
    <font>
      <sz val="10"/>
      <color rgb="FF0000FF"/>
      <name val="Arial"/>
      <family val="2"/>
    </font>
    <font>
      <sz val="10"/>
      <color rgb="FFB1059D"/>
      <name val="Arial"/>
      <family val="2"/>
    </font>
    <font>
      <sz val="8"/>
      <name val="Arial"/>
      <family val="2"/>
    </font>
    <font>
      <b/>
      <sz val="10"/>
      <color indexed="12"/>
      <name val="Arial"/>
      <family val="2"/>
    </font>
    <font>
      <i/>
      <sz val="10"/>
      <name val="Arial"/>
      <family val="2"/>
    </font>
    <font>
      <b/>
      <sz val="8"/>
      <name val="Arial"/>
      <family val="2"/>
    </font>
    <font>
      <sz val="10"/>
      <color indexed="10"/>
      <name val="Arial"/>
      <family val="2"/>
    </font>
    <font>
      <sz val="10"/>
      <color rgb="FF00B050"/>
      <name val="Arial"/>
      <family val="2"/>
    </font>
    <font>
      <sz val="9"/>
      <name val="Arial"/>
      <family val="2"/>
    </font>
    <font>
      <sz val="9"/>
      <color rgb="FF0000FF"/>
      <name val="Arial"/>
      <family val="2"/>
    </font>
    <font>
      <b/>
      <sz val="10"/>
      <color rgb="FFFF0000"/>
      <name val="Arial"/>
      <family val="2"/>
    </font>
    <font>
      <b/>
      <sz val="18"/>
      <name val="Arial"/>
      <family val="2"/>
    </font>
    <font>
      <sz val="18"/>
      <name val="Arial"/>
      <family val="2"/>
    </font>
    <font>
      <b/>
      <sz val="11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rgb="FFFDE9D9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solid">
        <fgColor rgb="FFD6CAE4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theme="9" tint="-0.24994659260841701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/>
      <diagonal/>
    </border>
    <border>
      <left/>
      <right/>
      <top style="medium">
        <color theme="9" tint="-0.24994659260841701"/>
      </top>
      <bottom/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medium">
        <color theme="9" tint="-0.24994659260841701"/>
      </right>
      <top style="medium">
        <color theme="9" tint="-0.24994659260841701"/>
      </top>
      <bottom style="thin">
        <color theme="0" tint="-0.24994659260841701"/>
      </bottom>
      <diagonal/>
    </border>
    <border>
      <left style="medium">
        <color theme="9" tint="-0.24994659260841701"/>
      </left>
      <right/>
      <top/>
      <bottom style="medium">
        <color theme="9" tint="-0.24994659260841701"/>
      </bottom>
      <diagonal/>
    </border>
    <border>
      <left/>
      <right/>
      <top/>
      <bottom style="medium">
        <color theme="9" tint="-0.24994659260841701"/>
      </bottom>
      <diagonal/>
    </border>
    <border>
      <left/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rgb="FFFFC000"/>
      </left>
      <right style="medium">
        <color rgb="FFFFC000"/>
      </right>
      <top style="medium">
        <color rgb="FFFFC000"/>
      </top>
      <bottom/>
      <diagonal/>
    </border>
    <border>
      <left/>
      <right style="medium">
        <color rgb="FFFFC000"/>
      </right>
      <top/>
      <bottom/>
      <diagonal/>
    </border>
    <border>
      <left style="medium">
        <color rgb="FFFFC000"/>
      </left>
      <right style="medium">
        <color rgb="FFFFC000"/>
      </right>
      <top style="thin">
        <color theme="0" tint="-0.24994659260841701"/>
      </top>
      <bottom style="medium">
        <color rgb="FFFFC000"/>
      </bottom>
      <diagonal/>
    </border>
    <border>
      <left style="medium">
        <color theme="9" tint="-0.24994659260841701"/>
      </left>
      <right/>
      <top style="medium">
        <color theme="9" tint="-0.24994659260841701"/>
      </top>
      <bottom style="medium">
        <color theme="9" tint="-0.24994659260841701"/>
      </bottom>
      <diagonal/>
    </border>
    <border>
      <left/>
      <right style="medium">
        <color theme="9" tint="-0.24994659260841701"/>
      </right>
      <top style="medium">
        <color theme="9" tint="-0.24994659260841701"/>
      </top>
      <bottom style="medium">
        <color theme="9" tint="-0.2499465926084170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theme="9" tint="-0.24994659260841701"/>
      </left>
      <right style="medium">
        <color theme="9" tint="-0.24994659260841701"/>
      </right>
      <top style="medium">
        <color theme="9" tint="-0.24994659260841701"/>
      </top>
      <bottom/>
      <diagonal/>
    </border>
    <border>
      <left style="medium">
        <color theme="9" tint="-0.24994659260841701"/>
      </left>
      <right style="medium">
        <color theme="9" tint="-0.24994659260841701"/>
      </right>
      <top/>
      <bottom style="medium">
        <color theme="9" tint="-0.24994659260841701"/>
      </bottom>
      <diagonal/>
    </border>
    <border>
      <left style="thin">
        <color theme="0" tint="-0.24994659260841701"/>
      </left>
      <right/>
      <top style="thin">
        <color theme="0" tint="-0.24994659260841701"/>
      </top>
      <bottom style="thin">
        <color theme="0" tint="-0.2499465926084170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  <border>
      <left/>
      <right style="thin">
        <color theme="0" tint="-0.24994659260841701"/>
      </right>
      <top style="thin">
        <color theme="0" tint="-0.24994659260841701"/>
      </top>
      <bottom style="thin">
        <color theme="0" tint="-0.24994659260841701"/>
      </bottom>
      <diagonal/>
    </border>
  </borders>
  <cellStyleXfs count="23">
    <xf numFmtId="0" fontId="0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8" fillId="0" borderId="0"/>
    <xf numFmtId="0" fontId="1" fillId="0" borderId="0"/>
    <xf numFmtId="0" fontId="1" fillId="0" borderId="0"/>
    <xf numFmtId="0" fontId="3" fillId="0" borderId="0"/>
  </cellStyleXfs>
  <cellXfs count="127">
    <xf numFmtId="0" fontId="0" fillId="0" borderId="0" xfId="0"/>
    <xf numFmtId="0" fontId="3" fillId="0" borderId="0" xfId="1" applyFont="1"/>
    <xf numFmtId="0" fontId="3" fillId="0" borderId="0" xfId="1"/>
    <xf numFmtId="0" fontId="3" fillId="0" borderId="1" xfId="1" applyBorder="1"/>
    <xf numFmtId="164" fontId="0" fillId="0" borderId="0" xfId="2" applyFont="1"/>
    <xf numFmtId="0" fontId="3" fillId="0" borderId="2" xfId="1" applyBorder="1"/>
    <xf numFmtId="0" fontId="3" fillId="2" borderId="3" xfId="1" applyFont="1" applyFill="1" applyBorder="1"/>
    <xf numFmtId="0" fontId="3" fillId="2" borderId="4" xfId="1" applyFont="1" applyFill="1" applyBorder="1"/>
    <xf numFmtId="0" fontId="3" fillId="2" borderId="5" xfId="1" applyFont="1" applyFill="1" applyBorder="1"/>
    <xf numFmtId="46" fontId="0" fillId="2" borderId="5" xfId="2" applyNumberFormat="1" applyFont="1" applyFill="1" applyBorder="1" applyProtection="1"/>
    <xf numFmtId="165" fontId="3" fillId="2" borderId="6" xfId="2" applyNumberFormat="1" applyFont="1" applyFill="1" applyBorder="1"/>
    <xf numFmtId="0" fontId="3" fillId="2" borderId="7" xfId="1" applyFont="1" applyFill="1" applyBorder="1"/>
    <xf numFmtId="0" fontId="3" fillId="2" borderId="8" xfId="1" applyFont="1" applyFill="1" applyBorder="1"/>
    <xf numFmtId="166" fontId="4" fillId="2" borderId="9" xfId="2" applyNumberFormat="1" applyFont="1" applyFill="1" applyBorder="1"/>
    <xf numFmtId="0" fontId="5" fillId="0" borderId="0" xfId="1" applyFont="1"/>
    <xf numFmtId="0" fontId="6" fillId="0" borderId="0" xfId="1" applyFont="1"/>
    <xf numFmtId="164" fontId="6" fillId="0" borderId="0" xfId="2" applyFont="1"/>
    <xf numFmtId="15" fontId="6" fillId="0" borderId="0" xfId="1" applyNumberFormat="1" applyFont="1" applyAlignment="1"/>
    <xf numFmtId="0" fontId="3" fillId="0" borderId="0" xfId="1" applyAlignment="1"/>
    <xf numFmtId="166" fontId="0" fillId="0" borderId="0" xfId="2" applyNumberFormat="1" applyFont="1"/>
    <xf numFmtId="0" fontId="7" fillId="0" borderId="0" xfId="1" applyFont="1" applyAlignment="1">
      <alignment horizontal="center" wrapText="1"/>
    </xf>
    <xf numFmtId="2" fontId="7" fillId="0" borderId="0" xfId="1" applyNumberFormat="1" applyFont="1" applyAlignment="1">
      <alignment horizontal="center" wrapText="1"/>
    </xf>
    <xf numFmtId="0" fontId="7" fillId="0" borderId="0" xfId="1" applyFont="1" applyAlignment="1">
      <alignment wrapText="1"/>
    </xf>
    <xf numFmtId="0" fontId="7" fillId="0" borderId="0" xfId="2" applyNumberFormat="1" applyFont="1" applyAlignment="1">
      <alignment horizontal="center" wrapText="1"/>
    </xf>
    <xf numFmtId="167" fontId="3" fillId="0" borderId="0" xfId="1" applyNumberFormat="1"/>
    <xf numFmtId="166" fontId="3" fillId="0" borderId="0" xfId="1" applyNumberFormat="1"/>
    <xf numFmtId="0" fontId="7" fillId="0" borderId="0" xfId="1" applyFont="1"/>
    <xf numFmtId="0" fontId="3" fillId="0" borderId="0" xfId="1" applyAlignment="1">
      <alignment horizontal="center"/>
    </xf>
    <xf numFmtId="0" fontId="3" fillId="0" borderId="0" xfId="1" applyFont="1" applyAlignment="1">
      <alignment horizontal="right"/>
    </xf>
    <xf numFmtId="0" fontId="3" fillId="0" borderId="0" xfId="1" applyFont="1" applyAlignment="1">
      <alignment horizontal="center"/>
    </xf>
    <xf numFmtId="0" fontId="3" fillId="3" borderId="0" xfId="1" applyFill="1"/>
    <xf numFmtId="0" fontId="9" fillId="0" borderId="0" xfId="1" applyFont="1" applyAlignment="1">
      <alignment horizontal="right"/>
    </xf>
    <xf numFmtId="166" fontId="3" fillId="0" borderId="0" xfId="1" applyNumberFormat="1" applyAlignment="1">
      <alignment horizontal="center"/>
    </xf>
    <xf numFmtId="166" fontId="10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6" fontId="10" fillId="0" borderId="0" xfId="1" applyNumberFormat="1" applyFont="1"/>
    <xf numFmtId="0" fontId="3" fillId="4" borderId="10" xfId="1" applyFill="1" applyBorder="1" applyAlignment="1">
      <alignment horizontal="center"/>
    </xf>
    <xf numFmtId="166" fontId="11" fillId="4" borderId="10" xfId="1" applyNumberFormat="1" applyFont="1" applyFill="1" applyBorder="1" applyAlignment="1">
      <alignment horizontal="right"/>
    </xf>
    <xf numFmtId="166" fontId="3" fillId="0" borderId="0" xfId="1" applyNumberFormat="1" applyFont="1"/>
    <xf numFmtId="1" fontId="3" fillId="0" borderId="0" xfId="1" applyNumberFormat="1" applyAlignment="1">
      <alignment horizontal="center"/>
    </xf>
    <xf numFmtId="0" fontId="10" fillId="0" borderId="1" xfId="1" applyFont="1" applyBorder="1" applyAlignment="1">
      <alignment horizontal="center"/>
    </xf>
    <xf numFmtId="0" fontId="9" fillId="0" borderId="0" xfId="1" applyFont="1" applyAlignment="1">
      <alignment horizontal="left"/>
    </xf>
    <xf numFmtId="0" fontId="12" fillId="5" borderId="11" xfId="1" applyFont="1" applyFill="1" applyBorder="1"/>
    <xf numFmtId="166" fontId="4" fillId="0" borderId="12" xfId="1" applyNumberFormat="1" applyFont="1" applyFill="1" applyBorder="1"/>
    <xf numFmtId="166" fontId="4" fillId="2" borderId="13" xfId="1" applyNumberFormat="1" applyFont="1" applyFill="1" applyBorder="1"/>
    <xf numFmtId="0" fontId="9" fillId="3" borderId="0" xfId="1" applyFont="1" applyFill="1" applyAlignment="1">
      <alignment horizontal="left"/>
    </xf>
    <xf numFmtId="0" fontId="13" fillId="0" borderId="1" xfId="1" applyFont="1" applyBorder="1" applyAlignment="1">
      <alignment horizontal="center"/>
    </xf>
    <xf numFmtId="0" fontId="14" fillId="0" borderId="0" xfId="1" applyFont="1" applyAlignment="1">
      <alignment horizontal="right"/>
    </xf>
    <xf numFmtId="0" fontId="7" fillId="3" borderId="0" xfId="1" applyFont="1" applyFill="1"/>
    <xf numFmtId="0" fontId="15" fillId="0" borderId="0" xfId="1" applyFont="1" applyAlignment="1">
      <alignment wrapText="1"/>
    </xf>
    <xf numFmtId="0" fontId="7" fillId="0" borderId="0" xfId="1" applyFont="1" applyAlignment="1">
      <alignment horizontal="center"/>
    </xf>
    <xf numFmtId="0" fontId="15" fillId="0" borderId="0" xfId="1" applyFont="1" applyAlignment="1">
      <alignment horizontal="center" wrapText="1"/>
    </xf>
    <xf numFmtId="0" fontId="12" fillId="0" borderId="0" xfId="1" applyFont="1" applyAlignment="1">
      <alignment horizontal="center" wrapText="1"/>
    </xf>
    <xf numFmtId="0" fontId="12" fillId="0" borderId="0" xfId="1" applyFont="1" applyAlignment="1">
      <alignment wrapText="1"/>
    </xf>
    <xf numFmtId="166" fontId="7" fillId="4" borderId="10" xfId="1" applyNumberFormat="1" applyFont="1" applyFill="1" applyBorder="1"/>
    <xf numFmtId="168" fontId="3" fillId="0" borderId="0" xfId="1" applyNumberFormat="1" applyFont="1" applyAlignment="1">
      <alignment horizontal="center"/>
    </xf>
    <xf numFmtId="168" fontId="7" fillId="0" borderId="0" xfId="1" applyNumberFormat="1" applyFont="1" applyAlignment="1">
      <alignment horizontal="center"/>
    </xf>
    <xf numFmtId="0" fontId="2" fillId="0" borderId="0" xfId="1" applyFont="1"/>
    <xf numFmtId="0" fontId="1" fillId="0" borderId="0" xfId="1" applyFont="1"/>
    <xf numFmtId="168" fontId="3" fillId="0" borderId="0" xfId="1" applyNumberFormat="1" applyAlignment="1">
      <alignment horizontal="center"/>
    </xf>
    <xf numFmtId="166" fontId="3" fillId="4" borderId="10" xfId="1" applyNumberFormat="1" applyFont="1" applyFill="1" applyBorder="1"/>
    <xf numFmtId="1" fontId="16" fillId="0" borderId="0" xfId="1" applyNumberFormat="1" applyFont="1" applyAlignment="1">
      <alignment horizontal="center"/>
    </xf>
    <xf numFmtId="168" fontId="3" fillId="0" borderId="0" xfId="1" applyNumberFormat="1"/>
    <xf numFmtId="0" fontId="2" fillId="0" borderId="0" xfId="1" applyFont="1" applyAlignment="1">
      <alignment horizontal="center"/>
    </xf>
    <xf numFmtId="166" fontId="3" fillId="4" borderId="10" xfId="1" applyNumberFormat="1" applyFill="1" applyBorder="1" applyAlignment="1">
      <alignment horizontal="center"/>
    </xf>
    <xf numFmtId="169" fontId="3" fillId="0" borderId="0" xfId="1" applyNumberFormat="1" applyAlignment="1">
      <alignment horizontal="left"/>
    </xf>
    <xf numFmtId="166" fontId="3" fillId="0" borderId="0" xfId="1" applyNumberFormat="1" applyAlignment="1">
      <alignment horizontal="right"/>
    </xf>
    <xf numFmtId="0" fontId="17" fillId="0" borderId="0" xfId="1" applyFont="1"/>
    <xf numFmtId="0" fontId="3" fillId="6" borderId="0" xfId="1" applyFill="1"/>
    <xf numFmtId="0" fontId="10" fillId="0" borderId="0" xfId="1" applyFont="1"/>
    <xf numFmtId="0" fontId="10" fillId="0" borderId="0" xfId="1" applyFont="1" applyAlignment="1">
      <alignment horizontal="center"/>
    </xf>
    <xf numFmtId="165" fontId="18" fillId="0" borderId="0" xfId="2" applyNumberFormat="1" applyFont="1" applyAlignment="1">
      <alignment horizontal="center"/>
    </xf>
    <xf numFmtId="166" fontId="3" fillId="0" borderId="0" xfId="1" applyNumberFormat="1" applyFont="1" applyFill="1" applyAlignment="1">
      <alignment horizontal="center"/>
    </xf>
    <xf numFmtId="0" fontId="3" fillId="2" borderId="14" xfId="1" applyFont="1" applyFill="1" applyBorder="1"/>
    <xf numFmtId="166" fontId="4" fillId="2" borderId="15" xfId="2" applyNumberFormat="1" applyFont="1" applyFill="1" applyBorder="1"/>
    <xf numFmtId="165" fontId="12" fillId="0" borderId="0" xfId="2" applyNumberFormat="1" applyFont="1" applyAlignment="1">
      <alignment horizontal="center"/>
    </xf>
    <xf numFmtId="165" fontId="3" fillId="0" borderId="0" xfId="2" applyNumberFormat="1" applyFont="1" applyAlignment="1">
      <alignment horizontal="center"/>
    </xf>
    <xf numFmtId="165" fontId="18" fillId="0" borderId="0" xfId="2" applyNumberFormat="1" applyFont="1" applyAlignment="1">
      <alignment horizontal="center" vertical="center"/>
    </xf>
    <xf numFmtId="165" fontId="3" fillId="0" borderId="0" xfId="1" applyNumberFormat="1"/>
    <xf numFmtId="165" fontId="19" fillId="0" borderId="0" xfId="1" applyNumberFormat="1" applyFont="1" applyAlignment="1">
      <alignment horizontal="center"/>
    </xf>
    <xf numFmtId="0" fontId="20" fillId="0" borderId="0" xfId="1" applyFont="1" applyAlignment="1">
      <alignment horizontal="left"/>
    </xf>
    <xf numFmtId="15" fontId="21" fillId="0" borderId="0" xfId="1" applyNumberFormat="1" applyFont="1" applyAlignment="1"/>
    <xf numFmtId="0" fontId="22" fillId="0" borderId="0" xfId="1" applyFont="1" applyAlignment="1"/>
    <xf numFmtId="0" fontId="22" fillId="0" borderId="0" xfId="1" applyFont="1"/>
    <xf numFmtId="0" fontId="22" fillId="0" borderId="0" xfId="1" applyFont="1" applyAlignment="1">
      <alignment horizontal="right"/>
    </xf>
    <xf numFmtId="166" fontId="7" fillId="0" borderId="0" xfId="1" applyNumberFormat="1" applyFont="1" applyAlignment="1">
      <alignment horizontal="center"/>
    </xf>
    <xf numFmtId="0" fontId="23" fillId="0" borderId="0" xfId="1" applyFont="1" applyAlignment="1">
      <alignment horizontal="center"/>
    </xf>
    <xf numFmtId="0" fontId="7" fillId="0" borderId="16" xfId="1" applyFont="1" applyBorder="1" applyAlignment="1">
      <alignment horizontal="center"/>
    </xf>
    <xf numFmtId="170" fontId="3" fillId="0" borderId="17" xfId="1" applyNumberFormat="1" applyFont="1" applyBorder="1"/>
    <xf numFmtId="170" fontId="4" fillId="0" borderId="17" xfId="1" applyNumberFormat="1" applyFont="1" applyBorder="1" applyAlignment="1">
      <alignment horizontal="right"/>
    </xf>
    <xf numFmtId="0" fontId="7" fillId="0" borderId="0" xfId="1" applyFont="1" applyAlignment="1">
      <alignment horizontal="left"/>
    </xf>
    <xf numFmtId="0" fontId="2" fillId="0" borderId="0" xfId="1" applyFont="1" applyAlignment="1">
      <alignment horizontal="left"/>
    </xf>
    <xf numFmtId="166" fontId="3" fillId="0" borderId="17" xfId="1" applyNumberFormat="1" applyBorder="1"/>
    <xf numFmtId="166" fontId="3" fillId="2" borderId="18" xfId="2" applyNumberFormat="1" applyFont="1" applyFill="1" applyBorder="1"/>
    <xf numFmtId="166" fontId="4" fillId="2" borderId="19" xfId="2" applyNumberFormat="1" applyFont="1" applyFill="1" applyBorder="1"/>
    <xf numFmtId="15" fontId="3" fillId="0" borderId="0" xfId="1" applyNumberFormat="1"/>
    <xf numFmtId="14" fontId="3" fillId="0" borderId="0" xfId="1" applyNumberFormat="1"/>
    <xf numFmtId="0" fontId="14" fillId="0" borderId="0" xfId="1" applyFont="1"/>
    <xf numFmtId="164" fontId="7" fillId="0" borderId="0" xfId="2" applyFont="1" applyAlignment="1">
      <alignment horizontal="center"/>
    </xf>
    <xf numFmtId="0" fontId="3" fillId="0" borderId="0" xfId="1" applyFont="1" applyBorder="1"/>
    <xf numFmtId="0" fontId="3" fillId="0" borderId="20" xfId="1" applyFont="1" applyBorder="1"/>
    <xf numFmtId="46" fontId="3" fillId="0" borderId="21" xfId="7" applyNumberFormat="1" applyBorder="1"/>
    <xf numFmtId="165" fontId="3" fillId="0" borderId="22" xfId="2" applyNumberFormat="1" applyFont="1" applyBorder="1"/>
    <xf numFmtId="165" fontId="3" fillId="0" borderId="0" xfId="2" applyNumberFormat="1" applyFont="1" applyBorder="1"/>
    <xf numFmtId="2" fontId="3" fillId="0" borderId="0" xfId="2" applyNumberFormat="1" applyFont="1" applyBorder="1"/>
    <xf numFmtId="0" fontId="13" fillId="0" borderId="0" xfId="1" applyFont="1"/>
    <xf numFmtId="15" fontId="13" fillId="0" borderId="0" xfId="1" applyNumberFormat="1" applyFont="1"/>
    <xf numFmtId="0" fontId="10" fillId="2" borderId="8" xfId="1" applyFont="1" applyFill="1" applyBorder="1"/>
    <xf numFmtId="166" fontId="15" fillId="0" borderId="0" xfId="1" applyNumberFormat="1" applyFont="1" applyAlignment="1">
      <alignment horizontal="center" wrapText="1"/>
    </xf>
    <xf numFmtId="166" fontId="12" fillId="0" borderId="0" xfId="1" applyNumberFormat="1" applyFont="1" applyAlignment="1">
      <alignment horizontal="center" wrapText="1"/>
    </xf>
    <xf numFmtId="166" fontId="7" fillId="0" borderId="0" xfId="1" applyNumberFormat="1" applyFont="1" applyAlignment="1">
      <alignment horizontal="center" wrapText="1"/>
    </xf>
    <xf numFmtId="166" fontId="0" fillId="0" borderId="0" xfId="3" applyNumberFormat="1" applyFont="1" applyAlignment="1">
      <alignment horizontal="center"/>
    </xf>
    <xf numFmtId="0" fontId="3" fillId="0" borderId="0" xfId="1" applyBorder="1"/>
    <xf numFmtId="166" fontId="0" fillId="0" borderId="0" xfId="3" applyNumberFormat="1" applyFont="1" applyBorder="1" applyAlignment="1">
      <alignment horizontal="center"/>
    </xf>
    <xf numFmtId="166" fontId="3" fillId="0" borderId="0" xfId="1" applyNumberFormat="1" applyBorder="1" applyAlignment="1">
      <alignment horizontal="center"/>
    </xf>
    <xf numFmtId="166" fontId="2" fillId="0" borderId="0" xfId="1" applyNumberFormat="1" applyFont="1" applyAlignment="1">
      <alignment horizontal="center"/>
    </xf>
    <xf numFmtId="166" fontId="3" fillId="0" borderId="0" xfId="3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6" fontId="7" fillId="0" borderId="0" xfId="0" applyNumberFormat="1" applyFont="1" applyAlignment="1">
      <alignment horizontal="center"/>
    </xf>
    <xf numFmtId="166" fontId="0" fillId="0" borderId="0" xfId="0" applyNumberFormat="1" applyAlignment="1">
      <alignment horizontal="center"/>
    </xf>
    <xf numFmtId="166" fontId="3" fillId="0" borderId="0" xfId="0" applyNumberFormat="1" applyFont="1" applyAlignment="1">
      <alignment horizontal="center"/>
    </xf>
    <xf numFmtId="0" fontId="7" fillId="0" borderId="16" xfId="0" applyFont="1" applyBorder="1" applyAlignment="1">
      <alignment horizontal="center"/>
    </xf>
    <xf numFmtId="170" fontId="3" fillId="0" borderId="17" xfId="0" applyNumberFormat="1" applyFont="1" applyBorder="1"/>
    <xf numFmtId="170" fontId="4" fillId="0" borderId="17" xfId="0" applyNumberFormat="1" applyFont="1" applyBorder="1"/>
    <xf numFmtId="0" fontId="17" fillId="0" borderId="0" xfId="0" applyFont="1"/>
  </cellXfs>
  <cellStyles count="23">
    <cellStyle name="Comma 2" xfId="2"/>
    <cellStyle name="Comma 2 2" xfId="3"/>
    <cellStyle name="Comma 2 3" xfId="4"/>
    <cellStyle name="Comma 2 4" xfId="5"/>
    <cellStyle name="Comma 3" xfId="6"/>
    <cellStyle name="Normal" xfId="0" builtinId="0"/>
    <cellStyle name="Normal 2" xfId="1"/>
    <cellStyle name="Normal 2 2" xfId="7"/>
    <cellStyle name="Normal 2 3" xfId="8"/>
    <cellStyle name="Normal 2 4" xfId="9"/>
    <cellStyle name="Normal 3" xfId="10"/>
    <cellStyle name="Normal 4" xfId="11"/>
    <cellStyle name="Normal 4 2" xfId="12"/>
    <cellStyle name="Normal 4 2 2" xfId="13"/>
    <cellStyle name="Normal 4 2 2 2" xfId="14"/>
    <cellStyle name="Normal 4 2 3" xfId="15"/>
    <cellStyle name="Normal 4 3" xfId="16"/>
    <cellStyle name="Normal 4 3 2" xfId="17"/>
    <cellStyle name="Normal 4 4" xfId="18"/>
    <cellStyle name="Normal 5" xfId="19"/>
    <cellStyle name="Normal 6" xfId="20"/>
    <cellStyle name="Normal 6 2" xfId="21"/>
    <cellStyle name="Normal 7" xfId="22"/>
  </cellStyles>
  <dxfs count="1">
    <dxf>
      <font>
        <color rgb="FF00B05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wksResultsSenior">
    <tabColor rgb="FF00B050"/>
  </sheetPr>
  <dimension ref="A1:K394"/>
  <sheetViews>
    <sheetView workbookViewId="0">
      <pane ySplit="7" topLeftCell="A8" activePane="bottomLeft" state="frozen"/>
      <selection pane="bottomLeft" activeCell="D22" sqref="D22"/>
    </sheetView>
  </sheetViews>
  <sheetFormatPr defaultRowHeight="15" outlineLevelRow="1"/>
  <cols>
    <col min="1" max="3" width="9.140625" style="2"/>
    <col min="4" max="4" width="22.7109375" style="2" customWidth="1"/>
    <col min="5" max="5" width="23.5703125" style="4" customWidth="1"/>
    <col min="6" max="6" width="9.140625" style="2"/>
    <col min="7" max="7" width="10.140625" style="2" bestFit="1" customWidth="1"/>
    <col min="8" max="8" width="9.140625" style="2"/>
    <col min="9" max="9" width="10.85546875" style="2" customWidth="1"/>
    <col min="10" max="16384" width="9.140625" style="2"/>
  </cols>
  <sheetData>
    <row r="1" spans="1:11" hidden="1" outlineLevel="1">
      <c r="A1" s="1" t="s">
        <v>0</v>
      </c>
      <c r="C1" s="3">
        <v>388</v>
      </c>
    </row>
    <row r="2" spans="1:11" ht="15.75" hidden="1" outlineLevel="1" thickBot="1">
      <c r="A2" s="1" t="s">
        <v>1</v>
      </c>
      <c r="C2" s="5">
        <v>394</v>
      </c>
    </row>
    <row r="3" spans="1:11" hidden="1" outlineLevel="1">
      <c r="A3" s="6" t="s">
        <v>2</v>
      </c>
      <c r="B3" s="7"/>
      <c r="C3" s="7"/>
      <c r="D3" s="8"/>
      <c r="E3" s="9"/>
      <c r="F3" s="10"/>
    </row>
    <row r="4" spans="1:11" ht="13.5" hidden="1" outlineLevel="1" thickBot="1">
      <c r="A4" s="11">
        <f ca="1">COUNT(OFFSET(A7,1,0,700,1))</f>
        <v>379</v>
      </c>
      <c r="B4" s="12" t="s">
        <v>3</v>
      </c>
      <c r="C4" s="12" t="s">
        <v>4</v>
      </c>
      <c r="D4" s="12">
        <v>379</v>
      </c>
      <c r="E4" s="12" t="s">
        <v>5</v>
      </c>
      <c r="F4" s="13">
        <f ca="1">(A4-D4)*(OFFSET(ResultsHeaderRowSenior,1,0)&gt;0)</f>
        <v>0</v>
      </c>
    </row>
    <row r="5" spans="1:11" ht="26.25" collapsed="1">
      <c r="A5" s="14" t="s">
        <v>914</v>
      </c>
      <c r="B5" s="14"/>
      <c r="C5" s="14"/>
      <c r="D5" s="15"/>
      <c r="E5" s="16"/>
      <c r="F5" s="15"/>
      <c r="G5" s="15"/>
      <c r="H5" s="15"/>
      <c r="I5" s="17"/>
      <c r="J5" s="18"/>
    </row>
    <row r="6" spans="1:11">
      <c r="D6" s="19"/>
    </row>
    <row r="7" spans="1:11" ht="38.25">
      <c r="A7" s="20" t="s">
        <v>6</v>
      </c>
      <c r="B7" s="20" t="s">
        <v>7</v>
      </c>
      <c r="C7" s="21" t="s">
        <v>8</v>
      </c>
      <c r="D7" s="22" t="s">
        <v>9</v>
      </c>
      <c r="E7" s="23" t="s">
        <v>10</v>
      </c>
      <c r="F7" s="20" t="s">
        <v>11</v>
      </c>
      <c r="G7" s="20" t="s">
        <v>12</v>
      </c>
      <c r="H7" s="20" t="s">
        <v>13</v>
      </c>
      <c r="I7" s="20" t="s">
        <v>14</v>
      </c>
      <c r="J7" s="20" t="s">
        <v>15</v>
      </c>
      <c r="K7" s="2" t="s">
        <v>16</v>
      </c>
    </row>
    <row r="8" spans="1:11">
      <c r="A8" s="2">
        <v>1</v>
      </c>
      <c r="B8" s="2">
        <v>740</v>
      </c>
      <c r="C8" s="24">
        <v>2.0439814814814817E-2</v>
      </c>
      <c r="D8" s="25" t="s">
        <v>17</v>
      </c>
      <c r="E8" s="19" t="s">
        <v>18</v>
      </c>
      <c r="F8" s="25" t="s">
        <v>19</v>
      </c>
      <c r="G8" s="25" t="s">
        <v>19</v>
      </c>
      <c r="H8" s="25" t="s">
        <v>20</v>
      </c>
      <c r="I8" s="25" t="s">
        <v>19</v>
      </c>
      <c r="J8" s="25" t="s">
        <v>19</v>
      </c>
      <c r="K8" s="25" t="s">
        <v>19</v>
      </c>
    </row>
    <row r="9" spans="1:11">
      <c r="A9" s="2">
        <v>2</v>
      </c>
      <c r="B9" s="2">
        <v>763</v>
      </c>
      <c r="C9" s="24">
        <v>2.1400462962962965E-2</v>
      </c>
      <c r="D9" s="25" t="s">
        <v>21</v>
      </c>
      <c r="E9" s="19" t="s">
        <v>22</v>
      </c>
      <c r="F9" s="25" t="s">
        <v>23</v>
      </c>
      <c r="G9" s="25" t="s">
        <v>24</v>
      </c>
      <c r="H9" s="25" t="s">
        <v>20</v>
      </c>
      <c r="I9" s="25">
        <v>300</v>
      </c>
      <c r="J9" s="25" t="s">
        <v>25</v>
      </c>
      <c r="K9" s="25">
        <v>1</v>
      </c>
    </row>
    <row r="10" spans="1:11">
      <c r="A10" s="2">
        <v>3</v>
      </c>
      <c r="B10" s="2">
        <v>668</v>
      </c>
      <c r="C10" s="24">
        <v>2.1458333333333333E-2</v>
      </c>
      <c r="D10" s="25" t="s">
        <v>26</v>
      </c>
      <c r="E10" s="19" t="s">
        <v>27</v>
      </c>
      <c r="F10" s="25" t="s">
        <v>28</v>
      </c>
      <c r="G10" s="25" t="s">
        <v>29</v>
      </c>
      <c r="H10" s="25" t="s">
        <v>30</v>
      </c>
      <c r="I10" s="25">
        <v>299</v>
      </c>
      <c r="J10" s="25" t="s">
        <v>25</v>
      </c>
      <c r="K10" s="25">
        <v>2</v>
      </c>
    </row>
    <row r="11" spans="1:11">
      <c r="A11" s="2">
        <v>4</v>
      </c>
      <c r="B11" s="2">
        <v>303</v>
      </c>
      <c r="C11" s="24">
        <v>2.148148148148148E-2</v>
      </c>
      <c r="D11" s="25" t="s">
        <v>31</v>
      </c>
      <c r="E11" s="19" t="s">
        <v>32</v>
      </c>
      <c r="F11" s="25" t="s">
        <v>33</v>
      </c>
      <c r="G11" s="25" t="s">
        <v>33</v>
      </c>
      <c r="H11" s="25" t="s">
        <v>20</v>
      </c>
      <c r="I11" s="25">
        <v>298</v>
      </c>
      <c r="J11" s="25" t="s">
        <v>25</v>
      </c>
      <c r="K11" s="25">
        <v>3</v>
      </c>
    </row>
    <row r="12" spans="1:11">
      <c r="A12" s="2">
        <v>5</v>
      </c>
      <c r="B12" s="2">
        <v>207</v>
      </c>
      <c r="C12" s="24">
        <v>2.1516203703703704E-2</v>
      </c>
      <c r="D12" s="25" t="s">
        <v>34</v>
      </c>
      <c r="E12" s="19" t="s">
        <v>35</v>
      </c>
      <c r="F12" s="25" t="s">
        <v>36</v>
      </c>
      <c r="G12" s="25" t="s">
        <v>36</v>
      </c>
      <c r="H12" s="25" t="s">
        <v>37</v>
      </c>
      <c r="I12" s="25">
        <v>297</v>
      </c>
      <c r="J12" s="25" t="s">
        <v>38</v>
      </c>
      <c r="K12" s="25">
        <v>4</v>
      </c>
    </row>
    <row r="13" spans="1:11">
      <c r="A13" s="2">
        <v>6</v>
      </c>
      <c r="B13" s="2">
        <v>115</v>
      </c>
      <c r="C13" s="24">
        <v>2.1736111111111112E-2</v>
      </c>
      <c r="D13" s="25" t="s">
        <v>39</v>
      </c>
      <c r="E13" s="19" t="s">
        <v>40</v>
      </c>
      <c r="F13" s="25" t="s">
        <v>41</v>
      </c>
      <c r="G13" s="25" t="s">
        <v>29</v>
      </c>
      <c r="H13" s="25" t="s">
        <v>20</v>
      </c>
      <c r="I13" s="25">
        <v>296</v>
      </c>
      <c r="J13" s="25" t="s">
        <v>42</v>
      </c>
      <c r="K13" s="25">
        <v>5</v>
      </c>
    </row>
    <row r="14" spans="1:11">
      <c r="A14" s="2">
        <v>7</v>
      </c>
      <c r="B14" s="2">
        <v>571</v>
      </c>
      <c r="C14" s="24">
        <v>2.1805555555555554E-2</v>
      </c>
      <c r="D14" s="25" t="s">
        <v>43</v>
      </c>
      <c r="E14" s="19" t="s">
        <v>44</v>
      </c>
      <c r="F14" s="25" t="s">
        <v>45</v>
      </c>
      <c r="G14" s="25" t="s">
        <v>45</v>
      </c>
      <c r="H14" s="25" t="s">
        <v>20</v>
      </c>
      <c r="I14" s="25">
        <v>295</v>
      </c>
      <c r="J14" s="25" t="s">
        <v>25</v>
      </c>
      <c r="K14" s="25">
        <v>6</v>
      </c>
    </row>
    <row r="15" spans="1:11">
      <c r="A15" s="2">
        <v>8</v>
      </c>
      <c r="B15" s="2">
        <v>784</v>
      </c>
      <c r="C15" s="24">
        <v>2.1817129629629631E-2</v>
      </c>
      <c r="D15" s="25" t="s">
        <v>46</v>
      </c>
      <c r="E15" s="19" t="s">
        <v>47</v>
      </c>
      <c r="F15" s="25" t="s">
        <v>45</v>
      </c>
      <c r="G15" s="25" t="s">
        <v>45</v>
      </c>
      <c r="H15" s="25" t="s">
        <v>20</v>
      </c>
      <c r="I15" s="25">
        <v>294</v>
      </c>
      <c r="J15" s="25" t="s">
        <v>42</v>
      </c>
      <c r="K15" s="25">
        <v>7</v>
      </c>
    </row>
    <row r="16" spans="1:11">
      <c r="A16" s="2">
        <v>9</v>
      </c>
      <c r="B16" s="2">
        <v>754</v>
      </c>
      <c r="C16" s="24">
        <v>2.1840277777777778E-2</v>
      </c>
      <c r="D16" s="25" t="s">
        <v>48</v>
      </c>
      <c r="E16" s="19" t="s">
        <v>49</v>
      </c>
      <c r="F16" s="25" t="s">
        <v>50</v>
      </c>
      <c r="G16" s="25" t="s">
        <v>50</v>
      </c>
      <c r="H16" s="25" t="s">
        <v>37</v>
      </c>
      <c r="I16" s="25">
        <v>293</v>
      </c>
      <c r="J16" s="25" t="s">
        <v>38</v>
      </c>
      <c r="K16" s="25">
        <v>8</v>
      </c>
    </row>
    <row r="17" spans="1:11">
      <c r="A17" s="2">
        <v>10</v>
      </c>
      <c r="B17" s="2">
        <v>379</v>
      </c>
      <c r="C17" s="24">
        <v>2.1956018518518517E-2</v>
      </c>
      <c r="D17" s="25" t="s">
        <v>51</v>
      </c>
      <c r="E17" s="19" t="s">
        <v>52</v>
      </c>
      <c r="F17" s="25" t="s">
        <v>53</v>
      </c>
      <c r="G17" s="25" t="s">
        <v>53</v>
      </c>
      <c r="H17" s="25" t="s">
        <v>30</v>
      </c>
      <c r="I17" s="25">
        <v>292</v>
      </c>
      <c r="J17" s="25" t="s">
        <v>25</v>
      </c>
      <c r="K17" s="25">
        <v>9</v>
      </c>
    </row>
    <row r="18" spans="1:11">
      <c r="A18" s="2">
        <v>11</v>
      </c>
      <c r="B18" s="2">
        <v>221</v>
      </c>
      <c r="C18" s="24">
        <v>2.1979166666666664E-2</v>
      </c>
      <c r="D18" s="25" t="s">
        <v>54</v>
      </c>
      <c r="E18" s="19" t="s">
        <v>55</v>
      </c>
      <c r="F18" s="25" t="s">
        <v>56</v>
      </c>
      <c r="G18" s="25" t="s">
        <v>56</v>
      </c>
      <c r="H18" s="25" t="s">
        <v>20</v>
      </c>
      <c r="I18" s="25">
        <v>291</v>
      </c>
      <c r="J18" s="25" t="s">
        <v>25</v>
      </c>
      <c r="K18" s="25">
        <v>10</v>
      </c>
    </row>
    <row r="19" spans="1:11">
      <c r="A19" s="2">
        <v>12</v>
      </c>
      <c r="B19" s="2">
        <v>780</v>
      </c>
      <c r="C19" s="24">
        <v>2.210648148148148E-2</v>
      </c>
      <c r="D19" s="25" t="s">
        <v>57</v>
      </c>
      <c r="E19" s="19" t="s">
        <v>58</v>
      </c>
      <c r="F19" s="25" t="s">
        <v>59</v>
      </c>
      <c r="G19" s="25" t="s">
        <v>59</v>
      </c>
      <c r="H19" s="25" t="s">
        <v>20</v>
      </c>
      <c r="I19" s="25">
        <v>290</v>
      </c>
      <c r="J19" s="25" t="s">
        <v>25</v>
      </c>
      <c r="K19" s="25">
        <v>11</v>
      </c>
    </row>
    <row r="20" spans="1:11">
      <c r="A20" s="2">
        <v>13</v>
      </c>
      <c r="B20" s="2">
        <v>613</v>
      </c>
      <c r="C20" s="24">
        <v>2.2164351851851852E-2</v>
      </c>
      <c r="D20" s="25" t="s">
        <v>60</v>
      </c>
      <c r="E20" s="19" t="s">
        <v>44</v>
      </c>
      <c r="F20" s="25" t="s">
        <v>45</v>
      </c>
      <c r="G20" s="25" t="s">
        <v>45</v>
      </c>
      <c r="H20" s="25" t="s">
        <v>30</v>
      </c>
      <c r="I20" s="25">
        <v>289</v>
      </c>
      <c r="J20" s="25" t="s">
        <v>61</v>
      </c>
      <c r="K20" s="25">
        <v>12</v>
      </c>
    </row>
    <row r="21" spans="1:11">
      <c r="A21" s="2">
        <v>14</v>
      </c>
      <c r="B21" s="2">
        <v>171</v>
      </c>
      <c r="C21" s="24">
        <v>2.224537037037037E-2</v>
      </c>
      <c r="D21" s="25" t="s">
        <v>62</v>
      </c>
      <c r="E21" s="19" t="s">
        <v>63</v>
      </c>
      <c r="F21" s="25" t="s">
        <v>64</v>
      </c>
      <c r="G21" s="25" t="s">
        <v>65</v>
      </c>
      <c r="H21" s="25" t="s">
        <v>20</v>
      </c>
      <c r="I21" s="25">
        <v>288</v>
      </c>
      <c r="J21" s="25" t="s">
        <v>25</v>
      </c>
      <c r="K21" s="25">
        <v>13</v>
      </c>
    </row>
    <row r="22" spans="1:11">
      <c r="A22" s="2">
        <v>15</v>
      </c>
      <c r="B22" s="2">
        <v>241</v>
      </c>
      <c r="C22" s="24">
        <v>2.2465277777777778E-2</v>
      </c>
      <c r="D22" s="25" t="s">
        <v>66</v>
      </c>
      <c r="E22" s="19" t="s">
        <v>55</v>
      </c>
      <c r="F22" s="25" t="s">
        <v>56</v>
      </c>
      <c r="G22" s="25" t="s">
        <v>56</v>
      </c>
      <c r="H22" s="25" t="s">
        <v>67</v>
      </c>
      <c r="I22" s="25">
        <v>287</v>
      </c>
      <c r="J22" s="25" t="s">
        <v>68</v>
      </c>
      <c r="K22" s="25">
        <v>14</v>
      </c>
    </row>
    <row r="23" spans="1:11">
      <c r="A23" s="2">
        <v>16</v>
      </c>
      <c r="B23" s="2">
        <v>137</v>
      </c>
      <c r="C23" s="24">
        <v>2.2615740740740742E-2</v>
      </c>
      <c r="D23" s="25" t="s">
        <v>69</v>
      </c>
      <c r="E23" s="19" t="s">
        <v>70</v>
      </c>
      <c r="F23" s="25" t="s">
        <v>71</v>
      </c>
      <c r="G23" s="25" t="s">
        <v>72</v>
      </c>
      <c r="H23" s="25" t="s">
        <v>37</v>
      </c>
      <c r="I23" s="25">
        <v>286</v>
      </c>
      <c r="J23" s="25" t="s">
        <v>38</v>
      </c>
      <c r="K23" s="25">
        <v>15</v>
      </c>
    </row>
    <row r="24" spans="1:11">
      <c r="A24" s="2">
        <v>17</v>
      </c>
      <c r="B24" s="2">
        <v>373</v>
      </c>
      <c r="C24" s="24">
        <v>2.2673611111111113E-2</v>
      </c>
      <c r="D24" s="25" t="s">
        <v>73</v>
      </c>
      <c r="E24" s="19" t="s">
        <v>52</v>
      </c>
      <c r="F24" s="25" t="s">
        <v>53</v>
      </c>
      <c r="G24" s="25" t="s">
        <v>53</v>
      </c>
      <c r="H24" s="25" t="s">
        <v>37</v>
      </c>
      <c r="I24" s="25">
        <v>285</v>
      </c>
      <c r="J24" s="25" t="s">
        <v>38</v>
      </c>
      <c r="K24" s="25">
        <v>16</v>
      </c>
    </row>
    <row r="25" spans="1:11">
      <c r="A25" s="2">
        <v>18</v>
      </c>
      <c r="B25" s="2">
        <v>168</v>
      </c>
      <c r="C25" s="24">
        <v>2.2777777777777775E-2</v>
      </c>
      <c r="D25" s="25" t="s">
        <v>74</v>
      </c>
      <c r="E25" s="19" t="s">
        <v>63</v>
      </c>
      <c r="F25" s="25" t="s">
        <v>64</v>
      </c>
      <c r="G25" s="25" t="s">
        <v>65</v>
      </c>
      <c r="H25" s="25" t="s">
        <v>37</v>
      </c>
      <c r="I25" s="25">
        <v>284</v>
      </c>
      <c r="J25" s="25" t="s">
        <v>38</v>
      </c>
      <c r="K25" s="25">
        <v>17</v>
      </c>
    </row>
    <row r="26" spans="1:11">
      <c r="A26" s="2">
        <v>19</v>
      </c>
      <c r="B26" s="2">
        <v>25</v>
      </c>
      <c r="C26" s="24">
        <v>2.3240740740740742E-2</v>
      </c>
      <c r="D26" s="25" t="s">
        <v>75</v>
      </c>
      <c r="E26" s="19" t="s">
        <v>76</v>
      </c>
      <c r="F26" s="25" t="s">
        <v>77</v>
      </c>
      <c r="G26" s="25" t="s">
        <v>77</v>
      </c>
      <c r="H26" s="25" t="s">
        <v>20</v>
      </c>
      <c r="I26" s="25">
        <v>283</v>
      </c>
      <c r="J26" s="25" t="s">
        <v>25</v>
      </c>
      <c r="K26" s="25">
        <v>18</v>
      </c>
    </row>
    <row r="27" spans="1:11">
      <c r="A27" s="2">
        <v>20</v>
      </c>
      <c r="B27" s="2">
        <v>617</v>
      </c>
      <c r="C27" s="24">
        <v>2.3310185185185187E-2</v>
      </c>
      <c r="D27" s="25" t="s">
        <v>78</v>
      </c>
      <c r="E27" s="19" t="s">
        <v>44</v>
      </c>
      <c r="F27" s="25" t="s">
        <v>45</v>
      </c>
      <c r="G27" s="25" t="s">
        <v>45</v>
      </c>
      <c r="H27" s="25" t="s">
        <v>37</v>
      </c>
      <c r="I27" s="25">
        <v>282</v>
      </c>
      <c r="J27" s="25" t="s">
        <v>38</v>
      </c>
      <c r="K27" s="25">
        <v>19</v>
      </c>
    </row>
    <row r="28" spans="1:11">
      <c r="A28" s="2">
        <v>21</v>
      </c>
      <c r="B28" s="2">
        <v>585</v>
      </c>
      <c r="C28" s="24">
        <v>2.3356481481481482E-2</v>
      </c>
      <c r="D28" s="25" t="s">
        <v>79</v>
      </c>
      <c r="E28" s="19" t="s">
        <v>44</v>
      </c>
      <c r="F28" s="25" t="s">
        <v>45</v>
      </c>
      <c r="G28" s="25" t="s">
        <v>45</v>
      </c>
      <c r="H28" s="25" t="s">
        <v>67</v>
      </c>
      <c r="I28" s="25">
        <v>281</v>
      </c>
      <c r="J28" s="25" t="s">
        <v>68</v>
      </c>
      <c r="K28" s="25">
        <v>20</v>
      </c>
    </row>
    <row r="29" spans="1:11">
      <c r="A29" s="2">
        <v>22</v>
      </c>
      <c r="B29" s="2">
        <v>767</v>
      </c>
      <c r="C29" s="24">
        <v>2.3564814814814813E-2</v>
      </c>
      <c r="D29" s="25" t="s">
        <v>80</v>
      </c>
      <c r="E29" s="19" t="s">
        <v>81</v>
      </c>
      <c r="F29" s="25" t="s">
        <v>82</v>
      </c>
      <c r="G29" s="25" t="s">
        <v>65</v>
      </c>
      <c r="H29" s="25" t="s">
        <v>20</v>
      </c>
      <c r="I29" s="25">
        <v>280</v>
      </c>
      <c r="J29" s="25" t="s">
        <v>42</v>
      </c>
      <c r="K29" s="25">
        <v>21</v>
      </c>
    </row>
    <row r="30" spans="1:11">
      <c r="A30" s="2">
        <v>23</v>
      </c>
      <c r="B30" s="2">
        <v>518</v>
      </c>
      <c r="C30" s="24">
        <v>2.361111111111111E-2</v>
      </c>
      <c r="D30" s="25" t="s">
        <v>83</v>
      </c>
      <c r="E30" s="19" t="s">
        <v>84</v>
      </c>
      <c r="F30" s="25" t="s">
        <v>85</v>
      </c>
      <c r="G30" s="25" t="s">
        <v>24</v>
      </c>
      <c r="H30" s="25" t="s">
        <v>30</v>
      </c>
      <c r="I30" s="25">
        <v>279</v>
      </c>
      <c r="J30" s="25" t="s">
        <v>42</v>
      </c>
      <c r="K30" s="25">
        <v>22</v>
      </c>
    </row>
    <row r="31" spans="1:11">
      <c r="A31" s="2">
        <v>24</v>
      </c>
      <c r="B31" s="2">
        <v>475</v>
      </c>
      <c r="C31" s="24">
        <v>2.3645833333333335E-2</v>
      </c>
      <c r="D31" s="25" t="s">
        <v>86</v>
      </c>
      <c r="E31" s="19" t="s">
        <v>87</v>
      </c>
      <c r="F31" s="25" t="s">
        <v>23</v>
      </c>
      <c r="G31" s="25" t="s">
        <v>24</v>
      </c>
      <c r="H31" s="25" t="s">
        <v>37</v>
      </c>
      <c r="I31" s="25">
        <v>278</v>
      </c>
      <c r="J31" s="25" t="s">
        <v>38</v>
      </c>
      <c r="K31" s="25">
        <v>23</v>
      </c>
    </row>
    <row r="32" spans="1:11">
      <c r="A32" s="2">
        <v>25</v>
      </c>
      <c r="B32" s="2">
        <v>371</v>
      </c>
      <c r="C32" s="24">
        <v>2.3715277777777776E-2</v>
      </c>
      <c r="D32" s="25" t="s">
        <v>88</v>
      </c>
      <c r="E32" s="19" t="s">
        <v>52</v>
      </c>
      <c r="F32" s="25" t="s">
        <v>53</v>
      </c>
      <c r="G32" s="25" t="s">
        <v>53</v>
      </c>
      <c r="H32" s="25" t="s">
        <v>89</v>
      </c>
      <c r="I32" s="25">
        <v>277</v>
      </c>
      <c r="J32" s="25" t="s">
        <v>90</v>
      </c>
      <c r="K32" s="25">
        <v>24</v>
      </c>
    </row>
    <row r="33" spans="1:11">
      <c r="A33" s="2">
        <v>26</v>
      </c>
      <c r="B33" s="2">
        <v>363</v>
      </c>
      <c r="C33" s="24">
        <v>2.3807870370370368E-2</v>
      </c>
      <c r="D33" s="25" t="s">
        <v>91</v>
      </c>
      <c r="E33" s="19" t="s">
        <v>52</v>
      </c>
      <c r="F33" s="25" t="s">
        <v>53</v>
      </c>
      <c r="G33" s="25" t="s">
        <v>53</v>
      </c>
      <c r="H33" s="25" t="s">
        <v>89</v>
      </c>
      <c r="I33" s="25">
        <v>276</v>
      </c>
      <c r="J33" s="25" t="s">
        <v>92</v>
      </c>
      <c r="K33" s="25">
        <v>25</v>
      </c>
    </row>
    <row r="34" spans="1:11">
      <c r="A34" s="2">
        <v>27</v>
      </c>
      <c r="B34" s="2">
        <v>118</v>
      </c>
      <c r="C34" s="24">
        <v>2.3842592592592596E-2</v>
      </c>
      <c r="D34" s="25" t="s">
        <v>93</v>
      </c>
      <c r="E34" s="19" t="s">
        <v>40</v>
      </c>
      <c r="F34" s="25" t="s">
        <v>41</v>
      </c>
      <c r="G34" s="25" t="s">
        <v>29</v>
      </c>
      <c r="H34" s="25" t="s">
        <v>20</v>
      </c>
      <c r="I34" s="25">
        <v>275</v>
      </c>
      <c r="J34" s="25" t="s">
        <v>61</v>
      </c>
      <c r="K34" s="25">
        <v>26</v>
      </c>
    </row>
    <row r="35" spans="1:11">
      <c r="A35" s="2">
        <v>28</v>
      </c>
      <c r="B35" s="2">
        <v>259</v>
      </c>
      <c r="C35" s="24">
        <v>2.3935185185185184E-2</v>
      </c>
      <c r="D35" s="25" t="s">
        <v>94</v>
      </c>
      <c r="E35" s="19" t="s">
        <v>95</v>
      </c>
      <c r="F35" s="25" t="s">
        <v>96</v>
      </c>
      <c r="G35" s="25" t="s">
        <v>96</v>
      </c>
      <c r="H35" s="25" t="s">
        <v>67</v>
      </c>
      <c r="I35" s="25">
        <v>274</v>
      </c>
      <c r="J35" s="25" t="s">
        <v>68</v>
      </c>
      <c r="K35" s="25">
        <v>27</v>
      </c>
    </row>
    <row r="36" spans="1:11">
      <c r="A36" s="2">
        <v>29</v>
      </c>
      <c r="B36" s="2">
        <v>556</v>
      </c>
      <c r="C36" s="24">
        <v>2.3958333333333331E-2</v>
      </c>
      <c r="D36" s="25" t="s">
        <v>97</v>
      </c>
      <c r="E36" s="19" t="s">
        <v>81</v>
      </c>
      <c r="F36" s="25" t="s">
        <v>82</v>
      </c>
      <c r="G36" s="25" t="s">
        <v>65</v>
      </c>
      <c r="H36" s="25" t="s">
        <v>37</v>
      </c>
      <c r="I36" s="25">
        <v>273</v>
      </c>
      <c r="J36" s="25" t="s">
        <v>90</v>
      </c>
      <c r="K36" s="25">
        <v>28</v>
      </c>
    </row>
    <row r="37" spans="1:11">
      <c r="A37" s="2">
        <v>30</v>
      </c>
      <c r="B37" s="2">
        <v>579</v>
      </c>
      <c r="C37" s="24">
        <v>2.4039351851851853E-2</v>
      </c>
      <c r="D37" s="25" t="s">
        <v>98</v>
      </c>
      <c r="E37" s="19" t="s">
        <v>44</v>
      </c>
      <c r="F37" s="25" t="s">
        <v>45</v>
      </c>
      <c r="G37" s="25" t="s">
        <v>45</v>
      </c>
      <c r="H37" s="25" t="s">
        <v>99</v>
      </c>
      <c r="I37" s="25">
        <v>272</v>
      </c>
      <c r="J37" s="25" t="s">
        <v>100</v>
      </c>
      <c r="K37" s="25">
        <v>29</v>
      </c>
    </row>
    <row r="38" spans="1:11">
      <c r="A38" s="2">
        <v>31</v>
      </c>
      <c r="B38" s="2">
        <v>468</v>
      </c>
      <c r="C38" s="24">
        <v>2.4108796296296298E-2</v>
      </c>
      <c r="D38" s="25" t="s">
        <v>101</v>
      </c>
      <c r="E38" s="19" t="s">
        <v>87</v>
      </c>
      <c r="F38" s="25" t="s">
        <v>23</v>
      </c>
      <c r="G38" s="25" t="s">
        <v>24</v>
      </c>
      <c r="H38" s="25" t="s">
        <v>30</v>
      </c>
      <c r="I38" s="25">
        <v>271</v>
      </c>
      <c r="J38" s="25" t="s">
        <v>61</v>
      </c>
      <c r="K38" s="25">
        <v>30</v>
      </c>
    </row>
    <row r="39" spans="1:11">
      <c r="A39" s="2">
        <v>32</v>
      </c>
      <c r="B39" s="2">
        <v>526</v>
      </c>
      <c r="C39" s="24">
        <v>2.4247685185185181E-2</v>
      </c>
      <c r="D39" s="25" t="s">
        <v>102</v>
      </c>
      <c r="E39" s="19" t="s">
        <v>81</v>
      </c>
      <c r="F39" s="25" t="s">
        <v>82</v>
      </c>
      <c r="G39" s="25" t="s">
        <v>65</v>
      </c>
      <c r="H39" s="25" t="s">
        <v>37</v>
      </c>
      <c r="I39" s="25">
        <v>270</v>
      </c>
      <c r="J39" s="25" t="s">
        <v>92</v>
      </c>
      <c r="K39" s="25">
        <v>31</v>
      </c>
    </row>
    <row r="40" spans="1:11">
      <c r="A40" s="2">
        <v>33</v>
      </c>
      <c r="B40" s="2">
        <v>309</v>
      </c>
      <c r="C40" s="24">
        <v>2.4421296296296292E-2</v>
      </c>
      <c r="D40" s="25" t="s">
        <v>103</v>
      </c>
      <c r="E40" s="19" t="s">
        <v>32</v>
      </c>
      <c r="F40" s="25" t="s">
        <v>33</v>
      </c>
      <c r="G40" s="25" t="s">
        <v>33</v>
      </c>
      <c r="H40" s="25" t="s">
        <v>37</v>
      </c>
      <c r="I40" s="25">
        <v>269</v>
      </c>
      <c r="J40" s="25" t="s">
        <v>38</v>
      </c>
      <c r="K40" s="25">
        <v>32</v>
      </c>
    </row>
    <row r="41" spans="1:11">
      <c r="A41" s="2">
        <v>34</v>
      </c>
      <c r="B41" s="2">
        <v>107</v>
      </c>
      <c r="C41" s="24">
        <v>2.4513888888888887E-2</v>
      </c>
      <c r="D41" s="25" t="s">
        <v>104</v>
      </c>
      <c r="E41" s="19" t="s">
        <v>40</v>
      </c>
      <c r="F41" s="25" t="s">
        <v>41</v>
      </c>
      <c r="G41" s="25" t="s">
        <v>29</v>
      </c>
      <c r="H41" s="25" t="s">
        <v>67</v>
      </c>
      <c r="I41" s="25">
        <v>268</v>
      </c>
      <c r="J41" s="25" t="s">
        <v>68</v>
      </c>
      <c r="K41" s="25">
        <v>33</v>
      </c>
    </row>
    <row r="42" spans="1:11">
      <c r="A42" s="2">
        <v>35</v>
      </c>
      <c r="B42" s="2">
        <v>337</v>
      </c>
      <c r="C42" s="24">
        <v>2.462962962962963E-2</v>
      </c>
      <c r="D42" s="25" t="s">
        <v>105</v>
      </c>
      <c r="E42" s="19" t="s">
        <v>52</v>
      </c>
      <c r="F42" s="25" t="s">
        <v>53</v>
      </c>
      <c r="G42" s="25" t="s">
        <v>53</v>
      </c>
      <c r="H42" s="25" t="s">
        <v>89</v>
      </c>
      <c r="I42" s="25">
        <v>267</v>
      </c>
      <c r="J42" s="25" t="s">
        <v>42</v>
      </c>
      <c r="K42" s="25">
        <v>34</v>
      </c>
    </row>
    <row r="43" spans="1:11">
      <c r="A43" s="2">
        <v>36</v>
      </c>
      <c r="B43" s="2">
        <v>389</v>
      </c>
      <c r="C43" s="24">
        <v>2.4664351851851851E-2</v>
      </c>
      <c r="D43" s="25" t="s">
        <v>106</v>
      </c>
      <c r="E43" s="19" t="s">
        <v>107</v>
      </c>
      <c r="F43" s="25" t="s">
        <v>108</v>
      </c>
      <c r="G43" s="25" t="s">
        <v>72</v>
      </c>
      <c r="H43" s="25" t="s">
        <v>30</v>
      </c>
      <c r="I43" s="25">
        <v>266</v>
      </c>
      <c r="J43" s="25" t="s">
        <v>25</v>
      </c>
      <c r="K43" s="25">
        <v>35</v>
      </c>
    </row>
    <row r="44" spans="1:11">
      <c r="A44" s="2">
        <v>37</v>
      </c>
      <c r="B44" s="2">
        <v>240</v>
      </c>
      <c r="C44" s="24">
        <v>2.4710648148148148E-2</v>
      </c>
      <c r="D44" s="25" t="s">
        <v>109</v>
      </c>
      <c r="E44" s="19" t="s">
        <v>55</v>
      </c>
      <c r="F44" s="25" t="s">
        <v>56</v>
      </c>
      <c r="G44" s="25" t="s">
        <v>56</v>
      </c>
      <c r="H44" s="25" t="s">
        <v>37</v>
      </c>
      <c r="I44" s="25">
        <v>265</v>
      </c>
      <c r="J44" s="25" t="s">
        <v>38</v>
      </c>
      <c r="K44" s="25">
        <v>36</v>
      </c>
    </row>
    <row r="45" spans="1:11">
      <c r="A45" s="2">
        <v>38</v>
      </c>
      <c r="B45" s="2">
        <v>439</v>
      </c>
      <c r="C45" s="24">
        <v>2.4756944444444443E-2</v>
      </c>
      <c r="D45" s="25" t="s">
        <v>110</v>
      </c>
      <c r="E45" s="19" t="s">
        <v>111</v>
      </c>
      <c r="F45" s="25" t="s">
        <v>112</v>
      </c>
      <c r="G45" s="25" t="s">
        <v>112</v>
      </c>
      <c r="H45" s="25" t="s">
        <v>89</v>
      </c>
      <c r="I45" s="25">
        <v>264</v>
      </c>
      <c r="J45" s="25" t="s">
        <v>38</v>
      </c>
      <c r="K45" s="25">
        <v>37</v>
      </c>
    </row>
    <row r="46" spans="1:11">
      <c r="A46" s="2">
        <v>39</v>
      </c>
      <c r="B46" s="2">
        <v>772</v>
      </c>
      <c r="C46" s="24">
        <v>2.478009259259259E-2</v>
      </c>
      <c r="D46" s="25" t="s">
        <v>113</v>
      </c>
      <c r="E46" s="19" t="s">
        <v>114</v>
      </c>
      <c r="F46" s="25" t="s">
        <v>56</v>
      </c>
      <c r="G46" s="25" t="s">
        <v>56</v>
      </c>
      <c r="H46" s="25" t="s">
        <v>67</v>
      </c>
      <c r="I46" s="25">
        <v>263</v>
      </c>
      <c r="J46" s="25" t="s">
        <v>100</v>
      </c>
      <c r="K46" s="25">
        <v>38</v>
      </c>
    </row>
    <row r="47" spans="1:11">
      <c r="A47" s="2">
        <v>40</v>
      </c>
      <c r="B47" s="2">
        <v>648</v>
      </c>
      <c r="C47" s="24">
        <v>2.4826388888888887E-2</v>
      </c>
      <c r="D47" s="25" t="s">
        <v>115</v>
      </c>
      <c r="E47" s="19" t="s">
        <v>116</v>
      </c>
      <c r="F47" s="25" t="s">
        <v>117</v>
      </c>
      <c r="G47" s="25" t="s">
        <v>117</v>
      </c>
      <c r="H47" s="25" t="s">
        <v>37</v>
      </c>
      <c r="I47" s="25">
        <v>262</v>
      </c>
      <c r="J47" s="25" t="s">
        <v>38</v>
      </c>
      <c r="K47" s="25">
        <v>39</v>
      </c>
    </row>
    <row r="48" spans="1:11">
      <c r="A48" s="2">
        <v>41</v>
      </c>
      <c r="B48" s="2">
        <v>305</v>
      </c>
      <c r="C48" s="24">
        <v>2.4849537037037035E-2</v>
      </c>
      <c r="D48" s="25" t="s">
        <v>118</v>
      </c>
      <c r="E48" s="19" t="s">
        <v>32</v>
      </c>
      <c r="F48" s="25" t="s">
        <v>33</v>
      </c>
      <c r="G48" s="25" t="s">
        <v>33</v>
      </c>
      <c r="H48" s="25" t="s">
        <v>99</v>
      </c>
      <c r="I48" s="25">
        <v>261</v>
      </c>
      <c r="J48" s="25" t="s">
        <v>68</v>
      </c>
      <c r="K48" s="25">
        <v>40</v>
      </c>
    </row>
    <row r="49" spans="1:11">
      <c r="A49" s="2">
        <v>42</v>
      </c>
      <c r="B49" s="2">
        <v>410</v>
      </c>
      <c r="C49" s="24">
        <v>2.4895833333333336E-2</v>
      </c>
      <c r="D49" s="25" t="s">
        <v>119</v>
      </c>
      <c r="E49" s="19" t="s">
        <v>107</v>
      </c>
      <c r="F49" s="25" t="s">
        <v>108</v>
      </c>
      <c r="G49" s="25" t="s">
        <v>72</v>
      </c>
      <c r="H49" s="25" t="s">
        <v>120</v>
      </c>
      <c r="I49" s="25">
        <v>200</v>
      </c>
      <c r="J49" s="25" t="s">
        <v>121</v>
      </c>
      <c r="K49" s="25">
        <v>41</v>
      </c>
    </row>
    <row r="50" spans="1:11">
      <c r="A50" s="2">
        <v>43</v>
      </c>
      <c r="B50" s="2">
        <v>362</v>
      </c>
      <c r="C50" s="24">
        <v>2.494212962962963E-2</v>
      </c>
      <c r="D50" s="25" t="s">
        <v>122</v>
      </c>
      <c r="E50" s="19" t="s">
        <v>52</v>
      </c>
      <c r="F50" s="25" t="s">
        <v>53</v>
      </c>
      <c r="G50" s="25" t="s">
        <v>53</v>
      </c>
      <c r="H50" s="25" t="s">
        <v>37</v>
      </c>
      <c r="I50" s="25">
        <v>260</v>
      </c>
      <c r="J50" s="25" t="s">
        <v>61</v>
      </c>
      <c r="K50" s="25">
        <v>42</v>
      </c>
    </row>
    <row r="51" spans="1:11">
      <c r="A51" s="2">
        <v>44</v>
      </c>
      <c r="B51" s="2">
        <v>466</v>
      </c>
      <c r="C51" s="24">
        <v>2.5011574074074075E-2</v>
      </c>
      <c r="D51" s="25" t="s">
        <v>123</v>
      </c>
      <c r="E51" s="19" t="s">
        <v>111</v>
      </c>
      <c r="F51" s="25" t="s">
        <v>112</v>
      </c>
      <c r="G51" s="25" t="s">
        <v>112</v>
      </c>
      <c r="H51" s="25" t="s">
        <v>37</v>
      </c>
      <c r="I51" s="25">
        <v>259</v>
      </c>
      <c r="J51" s="25" t="s">
        <v>90</v>
      </c>
      <c r="K51" s="25">
        <v>43</v>
      </c>
    </row>
    <row r="52" spans="1:11">
      <c r="A52" s="2">
        <v>45</v>
      </c>
      <c r="B52" s="2">
        <v>570</v>
      </c>
      <c r="C52" s="24">
        <v>2.5104166666666664E-2</v>
      </c>
      <c r="D52" s="25" t="s">
        <v>124</v>
      </c>
      <c r="E52" s="19" t="s">
        <v>125</v>
      </c>
      <c r="F52" s="25" t="s">
        <v>59</v>
      </c>
      <c r="G52" s="25" t="s">
        <v>59</v>
      </c>
      <c r="H52" s="25" t="s">
        <v>89</v>
      </c>
      <c r="I52" s="25">
        <v>258</v>
      </c>
      <c r="J52" s="25" t="s">
        <v>38</v>
      </c>
      <c r="K52" s="25">
        <v>44</v>
      </c>
    </row>
    <row r="53" spans="1:11">
      <c r="A53" s="2">
        <v>46</v>
      </c>
      <c r="B53" s="2">
        <v>266</v>
      </c>
      <c r="C53" s="24">
        <v>2.5208333333333333E-2</v>
      </c>
      <c r="D53" s="25" t="s">
        <v>126</v>
      </c>
      <c r="E53" s="19" t="s">
        <v>95</v>
      </c>
      <c r="F53" s="25" t="s">
        <v>96</v>
      </c>
      <c r="G53" s="25" t="s">
        <v>96</v>
      </c>
      <c r="H53" s="25" t="s">
        <v>37</v>
      </c>
      <c r="I53" s="25">
        <v>257</v>
      </c>
      <c r="J53" s="25" t="s">
        <v>38</v>
      </c>
      <c r="K53" s="25">
        <v>45</v>
      </c>
    </row>
    <row r="54" spans="1:11">
      <c r="A54" s="2">
        <v>47</v>
      </c>
      <c r="B54" s="2">
        <v>500</v>
      </c>
      <c r="C54" s="24">
        <v>2.5300925925925925E-2</v>
      </c>
      <c r="D54" s="25" t="s">
        <v>127</v>
      </c>
      <c r="E54" s="19" t="s">
        <v>84</v>
      </c>
      <c r="F54" s="25" t="s">
        <v>85</v>
      </c>
      <c r="G54" s="25" t="s">
        <v>24</v>
      </c>
      <c r="H54" s="25" t="s">
        <v>30</v>
      </c>
      <c r="I54" s="25">
        <v>256</v>
      </c>
      <c r="J54" s="25" t="s">
        <v>128</v>
      </c>
      <c r="K54" s="25">
        <v>46</v>
      </c>
    </row>
    <row r="55" spans="1:11">
      <c r="A55" s="2">
        <v>48</v>
      </c>
      <c r="B55" s="2">
        <v>235</v>
      </c>
      <c r="C55" s="24">
        <v>2.5439814814814814E-2</v>
      </c>
      <c r="D55" s="25" t="s">
        <v>129</v>
      </c>
      <c r="E55" s="19" t="s">
        <v>55</v>
      </c>
      <c r="F55" s="25" t="s">
        <v>56</v>
      </c>
      <c r="G55" s="25" t="s">
        <v>56</v>
      </c>
      <c r="H55" s="25" t="s">
        <v>67</v>
      </c>
      <c r="I55" s="25">
        <v>255</v>
      </c>
      <c r="J55" s="25" t="s">
        <v>130</v>
      </c>
      <c r="K55" s="25">
        <v>47</v>
      </c>
    </row>
    <row r="56" spans="1:11">
      <c r="A56" s="2">
        <v>49</v>
      </c>
      <c r="B56" s="2">
        <v>600</v>
      </c>
      <c r="C56" s="24">
        <v>2.5520833333333336E-2</v>
      </c>
      <c r="D56" s="25" t="s">
        <v>131</v>
      </c>
      <c r="E56" s="19" t="s">
        <v>44</v>
      </c>
      <c r="F56" s="25" t="s">
        <v>45</v>
      </c>
      <c r="G56" s="25" t="s">
        <v>45</v>
      </c>
      <c r="H56" s="25" t="s">
        <v>20</v>
      </c>
      <c r="I56" s="25">
        <v>254</v>
      </c>
      <c r="J56" s="25" t="s">
        <v>128</v>
      </c>
      <c r="K56" s="25">
        <v>48</v>
      </c>
    </row>
    <row r="57" spans="1:11">
      <c r="A57" s="2">
        <v>50</v>
      </c>
      <c r="B57" s="2">
        <v>604</v>
      </c>
      <c r="C57" s="24">
        <v>2.5520833333333336E-2</v>
      </c>
      <c r="D57" s="25" t="s">
        <v>132</v>
      </c>
      <c r="E57" s="19" t="s">
        <v>44</v>
      </c>
      <c r="F57" s="25" t="s">
        <v>45</v>
      </c>
      <c r="G57" s="25" t="s">
        <v>45</v>
      </c>
      <c r="H57" s="25" t="s">
        <v>30</v>
      </c>
      <c r="I57" s="25">
        <v>253</v>
      </c>
      <c r="J57" s="25" t="s">
        <v>133</v>
      </c>
      <c r="K57" s="25">
        <v>49</v>
      </c>
    </row>
    <row r="58" spans="1:11">
      <c r="A58" s="2">
        <v>51</v>
      </c>
      <c r="B58" s="2">
        <v>651</v>
      </c>
      <c r="C58" s="24">
        <v>2.5601851851851851E-2</v>
      </c>
      <c r="D58" s="25" t="s">
        <v>134</v>
      </c>
      <c r="E58" s="19" t="s">
        <v>116</v>
      </c>
      <c r="F58" s="25" t="s">
        <v>117</v>
      </c>
      <c r="G58" s="25" t="s">
        <v>117</v>
      </c>
      <c r="H58" s="25" t="s">
        <v>37</v>
      </c>
      <c r="I58" s="25">
        <v>252</v>
      </c>
      <c r="J58" s="25" t="s">
        <v>90</v>
      </c>
      <c r="K58" s="25">
        <v>50</v>
      </c>
    </row>
    <row r="59" spans="1:11">
      <c r="A59" s="2">
        <v>52</v>
      </c>
      <c r="B59" s="2">
        <v>63</v>
      </c>
      <c r="C59" s="24">
        <v>2.5636574074074072E-2</v>
      </c>
      <c r="D59" s="25" t="s">
        <v>135</v>
      </c>
      <c r="E59" s="19" t="s">
        <v>136</v>
      </c>
      <c r="F59" s="25" t="s">
        <v>137</v>
      </c>
      <c r="G59" s="25" t="s">
        <v>137</v>
      </c>
      <c r="H59" s="25" t="s">
        <v>37</v>
      </c>
      <c r="I59" s="25">
        <v>251</v>
      </c>
      <c r="J59" s="25" t="s">
        <v>38</v>
      </c>
      <c r="K59" s="25">
        <v>51</v>
      </c>
    </row>
    <row r="60" spans="1:11">
      <c r="A60" s="2">
        <v>53</v>
      </c>
      <c r="B60" s="2">
        <v>773</v>
      </c>
      <c r="C60" s="24">
        <v>2.5740740740740745E-2</v>
      </c>
      <c r="D60" s="25" t="s">
        <v>138</v>
      </c>
      <c r="E60" s="19" t="s">
        <v>49</v>
      </c>
      <c r="F60" s="25" t="s">
        <v>50</v>
      </c>
      <c r="G60" s="25" t="s">
        <v>50</v>
      </c>
      <c r="H60" s="25" t="s">
        <v>30</v>
      </c>
      <c r="I60" s="25">
        <v>250</v>
      </c>
      <c r="J60" s="25" t="s">
        <v>25</v>
      </c>
      <c r="K60" s="25">
        <v>52</v>
      </c>
    </row>
    <row r="61" spans="1:11">
      <c r="A61" s="2">
        <v>54</v>
      </c>
      <c r="B61" s="2">
        <v>327</v>
      </c>
      <c r="C61" s="24">
        <v>2.584490740740741E-2</v>
      </c>
      <c r="D61" s="25" t="s">
        <v>139</v>
      </c>
      <c r="E61" s="19" t="s">
        <v>32</v>
      </c>
      <c r="F61" s="25" t="s">
        <v>33</v>
      </c>
      <c r="G61" s="25" t="s">
        <v>33</v>
      </c>
      <c r="H61" s="25" t="s">
        <v>37</v>
      </c>
      <c r="I61" s="25">
        <v>249</v>
      </c>
      <c r="J61" s="25" t="s">
        <v>90</v>
      </c>
      <c r="K61" s="25">
        <v>53</v>
      </c>
    </row>
    <row r="62" spans="1:11">
      <c r="A62" s="2">
        <v>55</v>
      </c>
      <c r="B62" s="2">
        <v>109</v>
      </c>
      <c r="C62" s="24">
        <v>2.585648148148148E-2</v>
      </c>
      <c r="D62" s="25" t="s">
        <v>140</v>
      </c>
      <c r="E62" s="19" t="s">
        <v>40</v>
      </c>
      <c r="F62" s="25" t="s">
        <v>41</v>
      </c>
      <c r="G62" s="25" t="s">
        <v>29</v>
      </c>
      <c r="H62" s="25" t="s">
        <v>20</v>
      </c>
      <c r="I62" s="25">
        <v>248</v>
      </c>
      <c r="J62" s="25" t="s">
        <v>128</v>
      </c>
      <c r="K62" s="25">
        <v>54</v>
      </c>
    </row>
    <row r="63" spans="1:11">
      <c r="A63" s="2">
        <v>56</v>
      </c>
      <c r="B63" s="2">
        <v>560</v>
      </c>
      <c r="C63" s="24">
        <v>2.5868055555555557E-2</v>
      </c>
      <c r="D63" s="25" t="s">
        <v>141</v>
      </c>
      <c r="E63" s="19" t="s">
        <v>125</v>
      </c>
      <c r="F63" s="25" t="s">
        <v>59</v>
      </c>
      <c r="G63" s="25" t="s">
        <v>59</v>
      </c>
      <c r="H63" s="25" t="s">
        <v>89</v>
      </c>
      <c r="I63" s="25">
        <v>247</v>
      </c>
      <c r="J63" s="25" t="s">
        <v>90</v>
      </c>
      <c r="K63" s="25">
        <v>55</v>
      </c>
    </row>
    <row r="64" spans="1:11">
      <c r="A64" s="2">
        <v>57</v>
      </c>
      <c r="B64" s="2">
        <v>338</v>
      </c>
      <c r="C64" s="24">
        <v>2.5879629629629627E-2</v>
      </c>
      <c r="D64" s="25" t="s">
        <v>142</v>
      </c>
      <c r="E64" s="19" t="s">
        <v>52</v>
      </c>
      <c r="F64" s="25" t="s">
        <v>53</v>
      </c>
      <c r="G64" s="25" t="s">
        <v>53</v>
      </c>
      <c r="H64" s="25" t="s">
        <v>143</v>
      </c>
      <c r="I64" s="25">
        <v>246</v>
      </c>
      <c r="J64" s="25" t="s">
        <v>144</v>
      </c>
      <c r="K64" s="25">
        <v>56</v>
      </c>
    </row>
    <row r="65" spans="1:11">
      <c r="A65" s="2">
        <v>58</v>
      </c>
      <c r="B65" s="2">
        <v>509</v>
      </c>
      <c r="C65" s="24">
        <v>2.5891203703703704E-2</v>
      </c>
      <c r="D65" s="25" t="s">
        <v>145</v>
      </c>
      <c r="E65" s="19" t="s">
        <v>84</v>
      </c>
      <c r="F65" s="25" t="s">
        <v>85</v>
      </c>
      <c r="G65" s="25" t="s">
        <v>24</v>
      </c>
      <c r="H65" s="25" t="s">
        <v>20</v>
      </c>
      <c r="I65" s="25">
        <v>245</v>
      </c>
      <c r="J65" s="25" t="s">
        <v>133</v>
      </c>
      <c r="K65" s="25">
        <v>57</v>
      </c>
    </row>
    <row r="66" spans="1:11">
      <c r="A66" s="2">
        <v>59</v>
      </c>
      <c r="B66" s="2">
        <v>505</v>
      </c>
      <c r="C66" s="24">
        <v>2.5983796296296297E-2</v>
      </c>
      <c r="D66" s="25" t="s">
        <v>146</v>
      </c>
      <c r="E66" s="19" t="s">
        <v>84</v>
      </c>
      <c r="F66" s="25" t="s">
        <v>85</v>
      </c>
      <c r="G66" s="25" t="s">
        <v>24</v>
      </c>
      <c r="H66" s="25" t="s">
        <v>99</v>
      </c>
      <c r="I66" s="25">
        <v>244</v>
      </c>
      <c r="J66" s="25" t="s">
        <v>68</v>
      </c>
      <c r="K66" s="25">
        <v>58</v>
      </c>
    </row>
    <row r="67" spans="1:11">
      <c r="A67" s="2">
        <v>60</v>
      </c>
      <c r="B67" s="2">
        <v>89</v>
      </c>
      <c r="C67" s="24">
        <v>2.6018518518518521E-2</v>
      </c>
      <c r="D67" s="25" t="s">
        <v>147</v>
      </c>
      <c r="E67" s="19" t="s">
        <v>136</v>
      </c>
      <c r="F67" s="25" t="s">
        <v>137</v>
      </c>
      <c r="G67" s="25" t="s">
        <v>137</v>
      </c>
      <c r="H67" s="25" t="s">
        <v>67</v>
      </c>
      <c r="I67" s="25">
        <v>243</v>
      </c>
      <c r="J67" s="25" t="s">
        <v>68</v>
      </c>
      <c r="K67" s="25">
        <v>59</v>
      </c>
    </row>
    <row r="68" spans="1:11">
      <c r="A68" s="2">
        <v>61</v>
      </c>
      <c r="B68" s="2">
        <v>779</v>
      </c>
      <c r="C68" s="24">
        <v>2.6041666666666668E-2</v>
      </c>
      <c r="D68" s="25" t="s">
        <v>148</v>
      </c>
      <c r="E68" s="19" t="s">
        <v>87</v>
      </c>
      <c r="F68" s="25" t="s">
        <v>23</v>
      </c>
      <c r="G68" s="25" t="s">
        <v>24</v>
      </c>
      <c r="H68" s="25" t="s">
        <v>149</v>
      </c>
      <c r="I68" s="25">
        <v>199</v>
      </c>
      <c r="J68" s="25" t="s">
        <v>121</v>
      </c>
      <c r="K68" s="25">
        <v>60</v>
      </c>
    </row>
    <row r="69" spans="1:11">
      <c r="A69" s="2">
        <v>62</v>
      </c>
      <c r="B69" s="2">
        <v>766</v>
      </c>
      <c r="C69" s="24">
        <v>2.6053240740740738E-2</v>
      </c>
      <c r="D69" s="25" t="s">
        <v>150</v>
      </c>
      <c r="E69" s="19" t="s">
        <v>52</v>
      </c>
      <c r="F69" s="25" t="s">
        <v>53</v>
      </c>
      <c r="G69" s="25" t="s">
        <v>53</v>
      </c>
      <c r="H69" s="25" t="s">
        <v>67</v>
      </c>
      <c r="I69" s="25">
        <v>242</v>
      </c>
      <c r="J69" s="25" t="s">
        <v>68</v>
      </c>
      <c r="K69" s="25">
        <v>61</v>
      </c>
    </row>
    <row r="70" spans="1:11">
      <c r="A70" s="2">
        <v>63</v>
      </c>
      <c r="B70" s="2">
        <v>290</v>
      </c>
      <c r="C70" s="24">
        <v>2.6064814814814815E-2</v>
      </c>
      <c r="D70" s="25" t="s">
        <v>151</v>
      </c>
      <c r="E70" s="19" t="s">
        <v>152</v>
      </c>
      <c r="F70" s="25" t="s">
        <v>153</v>
      </c>
      <c r="G70" s="25" t="s">
        <v>153</v>
      </c>
      <c r="H70" s="25" t="s">
        <v>20</v>
      </c>
      <c r="I70" s="25">
        <v>241</v>
      </c>
      <c r="J70" s="25" t="s">
        <v>25</v>
      </c>
      <c r="K70" s="25">
        <v>62</v>
      </c>
    </row>
    <row r="71" spans="1:11">
      <c r="A71" s="2">
        <v>64</v>
      </c>
      <c r="B71" s="2">
        <v>602</v>
      </c>
      <c r="C71" s="24">
        <v>2.6076388888888885E-2</v>
      </c>
      <c r="D71" s="25" t="s">
        <v>154</v>
      </c>
      <c r="E71" s="19" t="s">
        <v>44</v>
      </c>
      <c r="F71" s="25" t="s">
        <v>45</v>
      </c>
      <c r="G71" s="25" t="s">
        <v>45</v>
      </c>
      <c r="H71" s="25" t="s">
        <v>89</v>
      </c>
      <c r="I71" s="25">
        <v>240</v>
      </c>
      <c r="J71" s="25" t="s">
        <v>90</v>
      </c>
      <c r="K71" s="25">
        <v>63</v>
      </c>
    </row>
    <row r="72" spans="1:11">
      <c r="A72" s="2">
        <v>65</v>
      </c>
      <c r="B72" s="2">
        <v>360</v>
      </c>
      <c r="C72" s="24">
        <v>2.6087962962962966E-2</v>
      </c>
      <c r="D72" s="25" t="s">
        <v>155</v>
      </c>
      <c r="E72" s="19" t="s">
        <v>52</v>
      </c>
      <c r="F72" s="25" t="s">
        <v>53</v>
      </c>
      <c r="G72" s="25" t="s">
        <v>53</v>
      </c>
      <c r="H72" s="25" t="s">
        <v>120</v>
      </c>
      <c r="I72" s="25">
        <v>198</v>
      </c>
      <c r="J72" s="25" t="s">
        <v>121</v>
      </c>
      <c r="K72" s="25">
        <v>64</v>
      </c>
    </row>
    <row r="73" spans="1:11">
      <c r="A73" s="2">
        <v>66</v>
      </c>
      <c r="B73" s="2">
        <v>138</v>
      </c>
      <c r="C73" s="24">
        <v>2.6122685185185183E-2</v>
      </c>
      <c r="D73" s="25" t="s">
        <v>156</v>
      </c>
      <c r="E73" s="19" t="s">
        <v>70</v>
      </c>
      <c r="F73" s="25" t="s">
        <v>71</v>
      </c>
      <c r="G73" s="25" t="s">
        <v>72</v>
      </c>
      <c r="H73" s="25" t="s">
        <v>157</v>
      </c>
      <c r="I73" s="25">
        <v>197</v>
      </c>
      <c r="J73" s="25" t="s">
        <v>158</v>
      </c>
      <c r="K73" s="25">
        <v>65</v>
      </c>
    </row>
    <row r="74" spans="1:11">
      <c r="A74" s="2">
        <v>67</v>
      </c>
      <c r="B74" s="2">
        <v>336</v>
      </c>
      <c r="C74" s="24">
        <v>2.613425925925926E-2</v>
      </c>
      <c r="D74" s="25" t="s">
        <v>159</v>
      </c>
      <c r="E74" s="19" t="s">
        <v>52</v>
      </c>
      <c r="F74" s="25" t="s">
        <v>53</v>
      </c>
      <c r="G74" s="25" t="s">
        <v>53</v>
      </c>
      <c r="H74" s="25" t="s">
        <v>89</v>
      </c>
      <c r="I74" s="25">
        <v>239</v>
      </c>
      <c r="J74" s="25" t="s">
        <v>128</v>
      </c>
      <c r="K74" s="25">
        <v>66</v>
      </c>
    </row>
    <row r="75" spans="1:11">
      <c r="A75" s="2">
        <v>68</v>
      </c>
      <c r="B75" s="2">
        <v>150</v>
      </c>
      <c r="C75" s="24">
        <v>2.6273148148148153E-2</v>
      </c>
      <c r="D75" s="25" t="s">
        <v>160</v>
      </c>
      <c r="E75" s="19" t="s">
        <v>161</v>
      </c>
      <c r="F75" s="25" t="s">
        <v>162</v>
      </c>
      <c r="G75" s="25" t="s">
        <v>162</v>
      </c>
      <c r="H75" s="25" t="s">
        <v>89</v>
      </c>
      <c r="I75" s="25">
        <v>238</v>
      </c>
      <c r="J75" s="25" t="s">
        <v>38</v>
      </c>
      <c r="K75" s="25">
        <v>67</v>
      </c>
    </row>
    <row r="76" spans="1:11">
      <c r="A76" s="2">
        <v>69</v>
      </c>
      <c r="B76" s="2">
        <v>364</v>
      </c>
      <c r="C76" s="24">
        <v>2.6284722222222223E-2</v>
      </c>
      <c r="D76" s="25" t="s">
        <v>163</v>
      </c>
      <c r="E76" s="19" t="s">
        <v>52</v>
      </c>
      <c r="F76" s="25" t="s">
        <v>53</v>
      </c>
      <c r="G76" s="25" t="s">
        <v>53</v>
      </c>
      <c r="H76" s="25" t="s">
        <v>143</v>
      </c>
      <c r="I76" s="25">
        <v>237</v>
      </c>
      <c r="J76" s="25" t="s">
        <v>164</v>
      </c>
      <c r="K76" s="25">
        <v>68</v>
      </c>
    </row>
    <row r="77" spans="1:11">
      <c r="A77" s="2">
        <v>70</v>
      </c>
      <c r="B77" s="2">
        <v>349</v>
      </c>
      <c r="C77" s="24">
        <v>2.6284722222222223E-2</v>
      </c>
      <c r="D77" s="25" t="s">
        <v>165</v>
      </c>
      <c r="E77" s="19" t="s">
        <v>52</v>
      </c>
      <c r="F77" s="25" t="s">
        <v>53</v>
      </c>
      <c r="G77" s="25" t="s">
        <v>53</v>
      </c>
      <c r="H77" s="25" t="s">
        <v>157</v>
      </c>
      <c r="I77" s="25">
        <v>196</v>
      </c>
      <c r="J77" s="25" t="s">
        <v>158</v>
      </c>
      <c r="K77" s="25">
        <v>69</v>
      </c>
    </row>
    <row r="78" spans="1:11">
      <c r="A78" s="2">
        <v>71</v>
      </c>
      <c r="B78" s="2">
        <v>776</v>
      </c>
      <c r="C78" s="24">
        <v>2.6296296296296293E-2</v>
      </c>
      <c r="D78" s="25" t="s">
        <v>166</v>
      </c>
      <c r="E78" s="19" t="s">
        <v>49</v>
      </c>
      <c r="F78" s="25" t="s">
        <v>50</v>
      </c>
      <c r="G78" s="25" t="s">
        <v>50</v>
      </c>
      <c r="H78" s="25" t="s">
        <v>120</v>
      </c>
      <c r="I78" s="25">
        <v>195</v>
      </c>
      <c r="J78" s="25" t="s">
        <v>121</v>
      </c>
      <c r="K78" s="25">
        <v>70</v>
      </c>
    </row>
    <row r="79" spans="1:11">
      <c r="A79" s="2">
        <v>72</v>
      </c>
      <c r="B79" s="2">
        <v>521</v>
      </c>
      <c r="C79" s="24">
        <v>2.630787037037037E-2</v>
      </c>
      <c r="D79" s="25" t="s">
        <v>167</v>
      </c>
      <c r="E79" s="19" t="s">
        <v>81</v>
      </c>
      <c r="F79" s="25" t="s">
        <v>82</v>
      </c>
      <c r="G79" s="25" t="s">
        <v>65</v>
      </c>
      <c r="H79" s="25" t="s">
        <v>67</v>
      </c>
      <c r="I79" s="25">
        <v>236</v>
      </c>
      <c r="J79" s="25" t="s">
        <v>68</v>
      </c>
      <c r="K79" s="25">
        <v>71</v>
      </c>
    </row>
    <row r="80" spans="1:11">
      <c r="A80" s="2">
        <v>73</v>
      </c>
      <c r="B80" s="2">
        <v>474</v>
      </c>
      <c r="C80" s="24">
        <v>2.6469907407407411E-2</v>
      </c>
      <c r="D80" s="25" t="s">
        <v>168</v>
      </c>
      <c r="E80" s="19" t="s">
        <v>87</v>
      </c>
      <c r="F80" s="25" t="s">
        <v>23</v>
      </c>
      <c r="G80" s="25" t="s">
        <v>24</v>
      </c>
      <c r="H80" s="25" t="s">
        <v>149</v>
      </c>
      <c r="I80" s="25">
        <v>194</v>
      </c>
      <c r="J80" s="25" t="s">
        <v>169</v>
      </c>
      <c r="K80" s="25">
        <v>72</v>
      </c>
    </row>
    <row r="81" spans="1:11">
      <c r="A81" s="2">
        <v>74</v>
      </c>
      <c r="B81" s="2">
        <v>425</v>
      </c>
      <c r="C81" s="24">
        <v>2.6516203703703698E-2</v>
      </c>
      <c r="D81" s="25" t="s">
        <v>170</v>
      </c>
      <c r="E81" s="19" t="s">
        <v>107</v>
      </c>
      <c r="F81" s="25" t="s">
        <v>108</v>
      </c>
      <c r="G81" s="25" t="s">
        <v>72</v>
      </c>
      <c r="H81" s="25" t="s">
        <v>20</v>
      </c>
      <c r="I81" s="25">
        <v>235</v>
      </c>
      <c r="J81" s="25" t="s">
        <v>42</v>
      </c>
      <c r="K81" s="25">
        <v>73</v>
      </c>
    </row>
    <row r="82" spans="1:11">
      <c r="A82" s="2">
        <v>75</v>
      </c>
      <c r="B82" s="2">
        <v>540</v>
      </c>
      <c r="C82" s="24">
        <v>2.6550925925925926E-2</v>
      </c>
      <c r="D82" s="25" t="s">
        <v>171</v>
      </c>
      <c r="E82" s="19" t="s">
        <v>81</v>
      </c>
      <c r="F82" s="25" t="s">
        <v>82</v>
      </c>
      <c r="G82" s="25" t="s">
        <v>65</v>
      </c>
      <c r="H82" s="25" t="s">
        <v>172</v>
      </c>
      <c r="I82" s="25">
        <v>193</v>
      </c>
      <c r="J82" s="25" t="s">
        <v>173</v>
      </c>
      <c r="K82" s="25">
        <v>74</v>
      </c>
    </row>
    <row r="83" spans="1:11">
      <c r="A83" s="2">
        <v>76</v>
      </c>
      <c r="B83" s="2">
        <v>461</v>
      </c>
      <c r="C83" s="24">
        <v>2.6562499999999999E-2</v>
      </c>
      <c r="D83" s="25" t="s">
        <v>174</v>
      </c>
      <c r="E83" s="19" t="s">
        <v>111</v>
      </c>
      <c r="F83" s="25" t="s">
        <v>112</v>
      </c>
      <c r="G83" s="25" t="s">
        <v>112</v>
      </c>
      <c r="H83" s="25" t="s">
        <v>20</v>
      </c>
      <c r="I83" s="25">
        <v>234</v>
      </c>
      <c r="J83" s="25" t="s">
        <v>25</v>
      </c>
      <c r="K83" s="25">
        <v>75</v>
      </c>
    </row>
    <row r="84" spans="1:11">
      <c r="A84" s="2">
        <v>77</v>
      </c>
      <c r="B84" s="2">
        <v>402</v>
      </c>
      <c r="C84" s="24">
        <v>2.6574074074074073E-2</v>
      </c>
      <c r="D84" s="25" t="s">
        <v>175</v>
      </c>
      <c r="E84" s="19" t="s">
        <v>107</v>
      </c>
      <c r="F84" s="25" t="s">
        <v>108</v>
      </c>
      <c r="G84" s="25" t="s">
        <v>72</v>
      </c>
      <c r="H84" s="25" t="s">
        <v>89</v>
      </c>
      <c r="I84" s="25">
        <v>233</v>
      </c>
      <c r="J84" s="25" t="s">
        <v>90</v>
      </c>
      <c r="K84" s="25">
        <v>76</v>
      </c>
    </row>
    <row r="85" spans="1:11">
      <c r="A85" s="2">
        <v>78</v>
      </c>
      <c r="B85" s="2">
        <v>477</v>
      </c>
      <c r="C85" s="24">
        <v>2.6585648148148146E-2</v>
      </c>
      <c r="D85" s="25" t="s">
        <v>176</v>
      </c>
      <c r="E85" s="19" t="s">
        <v>87</v>
      </c>
      <c r="F85" s="25" t="s">
        <v>23</v>
      </c>
      <c r="G85" s="25" t="s">
        <v>24</v>
      </c>
      <c r="H85" s="25" t="s">
        <v>120</v>
      </c>
      <c r="I85" s="25">
        <v>192</v>
      </c>
      <c r="J85" s="25" t="s">
        <v>177</v>
      </c>
      <c r="K85" s="25">
        <v>77</v>
      </c>
    </row>
    <row r="86" spans="1:11">
      <c r="A86" s="2">
        <v>79</v>
      </c>
      <c r="B86" s="2">
        <v>746</v>
      </c>
      <c r="C86" s="24">
        <v>2.6782407407407408E-2</v>
      </c>
      <c r="D86" s="25" t="s">
        <v>178</v>
      </c>
      <c r="E86" s="19" t="s">
        <v>107</v>
      </c>
      <c r="F86" s="25" t="s">
        <v>108</v>
      </c>
      <c r="G86" s="25" t="s">
        <v>72</v>
      </c>
      <c r="H86" s="25" t="s">
        <v>30</v>
      </c>
      <c r="I86" s="25">
        <v>232</v>
      </c>
      <c r="J86" s="25" t="s">
        <v>61</v>
      </c>
      <c r="K86" s="25">
        <v>78</v>
      </c>
    </row>
    <row r="87" spans="1:11">
      <c r="A87" s="2">
        <v>80</v>
      </c>
      <c r="B87" s="2">
        <v>405</v>
      </c>
      <c r="C87" s="24">
        <v>2.6793981481481485E-2</v>
      </c>
      <c r="D87" s="25" t="s">
        <v>179</v>
      </c>
      <c r="E87" s="19" t="s">
        <v>107</v>
      </c>
      <c r="F87" s="25" t="s">
        <v>108</v>
      </c>
      <c r="G87" s="25" t="s">
        <v>72</v>
      </c>
      <c r="H87" s="25" t="s">
        <v>89</v>
      </c>
      <c r="I87" s="25">
        <v>231</v>
      </c>
      <c r="J87" s="25" t="s">
        <v>92</v>
      </c>
      <c r="K87" s="25">
        <v>79</v>
      </c>
    </row>
    <row r="88" spans="1:11">
      <c r="A88" s="2">
        <v>81</v>
      </c>
      <c r="B88" s="2">
        <v>619</v>
      </c>
      <c r="C88" s="24">
        <v>2.6817129629629632E-2</v>
      </c>
      <c r="D88" s="25" t="s">
        <v>180</v>
      </c>
      <c r="E88" s="19" t="s">
        <v>44</v>
      </c>
      <c r="F88" s="25" t="s">
        <v>45</v>
      </c>
      <c r="G88" s="25" t="s">
        <v>45</v>
      </c>
      <c r="H88" s="25" t="s">
        <v>37</v>
      </c>
      <c r="I88" s="25">
        <v>230</v>
      </c>
      <c r="J88" s="25" t="s">
        <v>92</v>
      </c>
      <c r="K88" s="25">
        <v>80</v>
      </c>
    </row>
    <row r="89" spans="1:11">
      <c r="A89" s="2">
        <v>82</v>
      </c>
      <c r="B89" s="2">
        <v>174</v>
      </c>
      <c r="C89" s="24">
        <v>2.6828703703703702E-2</v>
      </c>
      <c r="D89" s="25" t="s">
        <v>181</v>
      </c>
      <c r="E89" s="19" t="s">
        <v>63</v>
      </c>
      <c r="F89" s="25" t="s">
        <v>64</v>
      </c>
      <c r="G89" s="25" t="s">
        <v>65</v>
      </c>
      <c r="H89" s="25" t="s">
        <v>89</v>
      </c>
      <c r="I89" s="25">
        <v>229</v>
      </c>
      <c r="J89" s="25" t="s">
        <v>61</v>
      </c>
      <c r="K89" s="25">
        <v>81</v>
      </c>
    </row>
    <row r="90" spans="1:11">
      <c r="A90" s="2">
        <v>83</v>
      </c>
      <c r="B90" s="2">
        <v>22</v>
      </c>
      <c r="C90" s="24">
        <v>2.6840277777777779E-2</v>
      </c>
      <c r="D90" s="25" t="s">
        <v>182</v>
      </c>
      <c r="E90" s="19" t="s">
        <v>76</v>
      </c>
      <c r="F90" s="25" t="s">
        <v>77</v>
      </c>
      <c r="G90" s="25" t="s">
        <v>77</v>
      </c>
      <c r="H90" s="25" t="s">
        <v>183</v>
      </c>
      <c r="I90" s="25">
        <v>191</v>
      </c>
      <c r="J90" s="25" t="s">
        <v>184</v>
      </c>
      <c r="K90" s="25">
        <v>82</v>
      </c>
    </row>
    <row r="91" spans="1:11">
      <c r="A91" s="2">
        <v>84</v>
      </c>
      <c r="B91" s="2">
        <v>730</v>
      </c>
      <c r="C91" s="24">
        <v>2.6898148148148147E-2</v>
      </c>
      <c r="D91" s="25" t="s">
        <v>185</v>
      </c>
      <c r="E91" s="19" t="s">
        <v>55</v>
      </c>
      <c r="F91" s="25" t="s">
        <v>56</v>
      </c>
      <c r="G91" s="25" t="s">
        <v>56</v>
      </c>
      <c r="H91" s="25" t="s">
        <v>99</v>
      </c>
      <c r="I91" s="25">
        <v>228</v>
      </c>
      <c r="J91" s="25" t="s">
        <v>90</v>
      </c>
      <c r="K91" s="25">
        <v>83</v>
      </c>
    </row>
    <row r="92" spans="1:11">
      <c r="A92" s="2">
        <v>85</v>
      </c>
      <c r="B92" s="2">
        <v>163</v>
      </c>
      <c r="C92" s="24">
        <v>2.6921296296296294E-2</v>
      </c>
      <c r="D92" s="25" t="s">
        <v>186</v>
      </c>
      <c r="E92" s="19" t="s">
        <v>63</v>
      </c>
      <c r="F92" s="25" t="s">
        <v>64</v>
      </c>
      <c r="G92" s="25" t="s">
        <v>65</v>
      </c>
      <c r="H92" s="25" t="s">
        <v>67</v>
      </c>
      <c r="I92" s="25">
        <v>227</v>
      </c>
      <c r="J92" s="25" t="s">
        <v>100</v>
      </c>
      <c r="K92" s="25">
        <v>84</v>
      </c>
    </row>
    <row r="93" spans="1:11">
      <c r="A93" s="2">
        <v>86</v>
      </c>
      <c r="B93" s="2">
        <v>248</v>
      </c>
      <c r="C93" s="24">
        <v>2.6967592592592595E-2</v>
      </c>
      <c r="D93" s="25" t="s">
        <v>187</v>
      </c>
      <c r="E93" s="19" t="s">
        <v>95</v>
      </c>
      <c r="F93" s="25" t="s">
        <v>96</v>
      </c>
      <c r="G93" s="25" t="s">
        <v>96</v>
      </c>
      <c r="H93" s="25" t="s">
        <v>120</v>
      </c>
      <c r="I93" s="25">
        <v>190</v>
      </c>
      <c r="J93" s="25" t="s">
        <v>121</v>
      </c>
      <c r="K93" s="25">
        <v>85</v>
      </c>
    </row>
    <row r="94" spans="1:11">
      <c r="A94" s="2">
        <v>87</v>
      </c>
      <c r="B94" s="2">
        <v>633</v>
      </c>
      <c r="C94" s="24">
        <v>2.7013888888888889E-2</v>
      </c>
      <c r="D94" s="25" t="s">
        <v>188</v>
      </c>
      <c r="E94" s="19" t="s">
        <v>116</v>
      </c>
      <c r="F94" s="25" t="s">
        <v>117</v>
      </c>
      <c r="G94" s="25" t="s">
        <v>117</v>
      </c>
      <c r="H94" s="25" t="s">
        <v>89</v>
      </c>
      <c r="I94" s="25">
        <v>226</v>
      </c>
      <c r="J94" s="25" t="s">
        <v>92</v>
      </c>
      <c r="K94" s="25">
        <v>86</v>
      </c>
    </row>
    <row r="95" spans="1:11">
      <c r="A95" s="2">
        <v>88</v>
      </c>
      <c r="B95" s="2">
        <v>737</v>
      </c>
      <c r="C95" s="24">
        <v>2.7025462962962959E-2</v>
      </c>
      <c r="D95" s="25" t="s">
        <v>189</v>
      </c>
      <c r="E95" s="19" t="s">
        <v>55</v>
      </c>
      <c r="F95" s="25" t="s">
        <v>56</v>
      </c>
      <c r="G95" s="25" t="s">
        <v>56</v>
      </c>
      <c r="H95" s="25" t="s">
        <v>183</v>
      </c>
      <c r="I95" s="25">
        <v>189</v>
      </c>
      <c r="J95" s="25" t="s">
        <v>184</v>
      </c>
      <c r="K95" s="25">
        <v>87</v>
      </c>
    </row>
    <row r="96" spans="1:11">
      <c r="A96" s="2">
        <v>89</v>
      </c>
      <c r="B96" s="2">
        <v>656</v>
      </c>
      <c r="C96" s="24">
        <v>2.7060185185185187E-2</v>
      </c>
      <c r="D96" s="25" t="s">
        <v>190</v>
      </c>
      <c r="E96" s="19" t="s">
        <v>116</v>
      </c>
      <c r="F96" s="25" t="s">
        <v>117</v>
      </c>
      <c r="G96" s="25" t="s">
        <v>117</v>
      </c>
      <c r="H96" s="25" t="s">
        <v>67</v>
      </c>
      <c r="I96" s="25">
        <v>225</v>
      </c>
      <c r="J96" s="25" t="s">
        <v>68</v>
      </c>
      <c r="K96" s="25">
        <v>88</v>
      </c>
    </row>
    <row r="97" spans="1:11">
      <c r="A97" s="2">
        <v>90</v>
      </c>
      <c r="B97" s="2">
        <v>751</v>
      </c>
      <c r="C97" s="24">
        <v>2.7083333333333334E-2</v>
      </c>
      <c r="D97" s="25" t="s">
        <v>191</v>
      </c>
      <c r="E97" s="19" t="s">
        <v>84</v>
      </c>
      <c r="F97" s="25" t="s">
        <v>85</v>
      </c>
      <c r="G97" s="25" t="s">
        <v>24</v>
      </c>
      <c r="H97" s="25" t="s">
        <v>143</v>
      </c>
      <c r="I97" s="25">
        <v>224</v>
      </c>
      <c r="J97" s="25" t="s">
        <v>144</v>
      </c>
      <c r="K97" s="25">
        <v>89</v>
      </c>
    </row>
    <row r="98" spans="1:11">
      <c r="A98" s="2">
        <v>91</v>
      </c>
      <c r="B98" s="2">
        <v>576</v>
      </c>
      <c r="C98" s="24">
        <v>2.71875E-2</v>
      </c>
      <c r="D98" s="25" t="s">
        <v>192</v>
      </c>
      <c r="E98" s="19" t="s">
        <v>44</v>
      </c>
      <c r="F98" s="25" t="s">
        <v>45</v>
      </c>
      <c r="G98" s="25" t="s">
        <v>45</v>
      </c>
      <c r="H98" s="25" t="s">
        <v>20</v>
      </c>
      <c r="I98" s="25">
        <v>223</v>
      </c>
      <c r="J98" s="25" t="s">
        <v>193</v>
      </c>
      <c r="K98" s="25">
        <v>90</v>
      </c>
    </row>
    <row r="99" spans="1:11">
      <c r="A99" s="2">
        <v>92</v>
      </c>
      <c r="B99" s="2">
        <v>611</v>
      </c>
      <c r="C99" s="24">
        <v>2.7222222222222228E-2</v>
      </c>
      <c r="D99" s="25" t="s">
        <v>194</v>
      </c>
      <c r="E99" s="19" t="s">
        <v>44</v>
      </c>
      <c r="F99" s="25" t="s">
        <v>45</v>
      </c>
      <c r="G99" s="25" t="s">
        <v>45</v>
      </c>
      <c r="H99" s="25" t="s">
        <v>195</v>
      </c>
      <c r="I99" s="25">
        <v>222</v>
      </c>
      <c r="J99" s="25" t="s">
        <v>144</v>
      </c>
      <c r="K99" s="25">
        <v>91</v>
      </c>
    </row>
    <row r="100" spans="1:11">
      <c r="A100" s="2">
        <v>93</v>
      </c>
      <c r="B100" s="2">
        <v>614</v>
      </c>
      <c r="C100" s="24">
        <v>2.7268518518518515E-2</v>
      </c>
      <c r="D100" s="25" t="s">
        <v>196</v>
      </c>
      <c r="E100" s="19" t="s">
        <v>44</v>
      </c>
      <c r="F100" s="25" t="s">
        <v>45</v>
      </c>
      <c r="G100" s="25" t="s">
        <v>45</v>
      </c>
      <c r="H100" s="25" t="s">
        <v>183</v>
      </c>
      <c r="I100" s="25">
        <v>188</v>
      </c>
      <c r="J100" s="25" t="s">
        <v>184</v>
      </c>
      <c r="K100" s="25">
        <v>92</v>
      </c>
    </row>
    <row r="101" spans="1:11">
      <c r="A101" s="2">
        <v>94</v>
      </c>
      <c r="B101" s="2">
        <v>293</v>
      </c>
      <c r="C101" s="24">
        <v>2.7291666666666662E-2</v>
      </c>
      <c r="D101" s="25" t="s">
        <v>197</v>
      </c>
      <c r="E101" s="19" t="s">
        <v>32</v>
      </c>
      <c r="F101" s="25" t="s">
        <v>33</v>
      </c>
      <c r="G101" s="25" t="s">
        <v>33</v>
      </c>
      <c r="H101" s="25" t="s">
        <v>198</v>
      </c>
      <c r="I101" s="25">
        <v>187</v>
      </c>
      <c r="J101" s="25" t="s">
        <v>158</v>
      </c>
      <c r="K101" s="25">
        <v>93</v>
      </c>
    </row>
    <row r="102" spans="1:11">
      <c r="A102" s="2">
        <v>95</v>
      </c>
      <c r="B102" s="2">
        <v>587</v>
      </c>
      <c r="C102" s="24">
        <v>2.7372685185185184E-2</v>
      </c>
      <c r="D102" s="25" t="s">
        <v>199</v>
      </c>
      <c r="E102" s="19" t="s">
        <v>44</v>
      </c>
      <c r="F102" s="25" t="s">
        <v>45</v>
      </c>
      <c r="G102" s="25" t="s">
        <v>45</v>
      </c>
      <c r="H102" s="25" t="s">
        <v>20</v>
      </c>
      <c r="I102" s="25">
        <v>221</v>
      </c>
      <c r="J102" s="25" t="s">
        <v>200</v>
      </c>
      <c r="K102" s="25">
        <v>94</v>
      </c>
    </row>
    <row r="103" spans="1:11">
      <c r="A103" s="2">
        <v>96</v>
      </c>
      <c r="B103" s="2">
        <v>74</v>
      </c>
      <c r="C103" s="24">
        <v>2.7395833333333338E-2</v>
      </c>
      <c r="D103" s="25" t="s">
        <v>201</v>
      </c>
      <c r="E103" s="19" t="s">
        <v>136</v>
      </c>
      <c r="F103" s="25" t="s">
        <v>137</v>
      </c>
      <c r="G103" s="25" t="s">
        <v>137</v>
      </c>
      <c r="H103" s="25" t="s">
        <v>37</v>
      </c>
      <c r="I103" s="25">
        <v>220</v>
      </c>
      <c r="J103" s="25" t="s">
        <v>90</v>
      </c>
      <c r="K103" s="25">
        <v>95</v>
      </c>
    </row>
    <row r="104" spans="1:11">
      <c r="A104" s="2">
        <v>97</v>
      </c>
      <c r="B104" s="2">
        <v>403</v>
      </c>
      <c r="C104" s="24">
        <v>2.7407407407407408E-2</v>
      </c>
      <c r="D104" s="25" t="s">
        <v>202</v>
      </c>
      <c r="E104" s="19" t="s">
        <v>107</v>
      </c>
      <c r="F104" s="25" t="s">
        <v>108</v>
      </c>
      <c r="G104" s="25" t="s">
        <v>72</v>
      </c>
      <c r="H104" s="25" t="s">
        <v>149</v>
      </c>
      <c r="I104" s="25">
        <v>186</v>
      </c>
      <c r="J104" s="25" t="s">
        <v>169</v>
      </c>
      <c r="K104" s="25">
        <v>96</v>
      </c>
    </row>
    <row r="105" spans="1:11">
      <c r="A105" s="2">
        <v>98</v>
      </c>
      <c r="B105" s="2">
        <v>778</v>
      </c>
      <c r="C105" s="24">
        <v>2.7442129629629632E-2</v>
      </c>
      <c r="D105" s="25" t="s">
        <v>203</v>
      </c>
      <c r="E105" s="19" t="s">
        <v>152</v>
      </c>
      <c r="F105" s="25" t="s">
        <v>153</v>
      </c>
      <c r="G105" s="25" t="s">
        <v>153</v>
      </c>
      <c r="H105" s="25" t="s">
        <v>37</v>
      </c>
      <c r="I105" s="25">
        <v>219</v>
      </c>
      <c r="J105" s="25" t="s">
        <v>38</v>
      </c>
      <c r="K105" s="25">
        <v>97</v>
      </c>
    </row>
    <row r="106" spans="1:11">
      <c r="A106" s="2">
        <v>99</v>
      </c>
      <c r="B106" s="2">
        <v>257</v>
      </c>
      <c r="C106" s="24">
        <v>2.7488425925925927E-2</v>
      </c>
      <c r="D106" s="25" t="s">
        <v>204</v>
      </c>
      <c r="E106" s="19" t="s">
        <v>95</v>
      </c>
      <c r="F106" s="25" t="s">
        <v>96</v>
      </c>
      <c r="G106" s="25" t="s">
        <v>96</v>
      </c>
      <c r="H106" s="25" t="s">
        <v>157</v>
      </c>
      <c r="I106" s="25">
        <v>185</v>
      </c>
      <c r="J106" s="25" t="s">
        <v>158</v>
      </c>
      <c r="K106" s="25">
        <v>98</v>
      </c>
    </row>
    <row r="107" spans="1:11">
      <c r="A107" s="2">
        <v>100</v>
      </c>
      <c r="B107" s="2">
        <v>442</v>
      </c>
      <c r="C107" s="24">
        <v>2.7662037037037041E-2</v>
      </c>
      <c r="D107" s="25" t="s">
        <v>205</v>
      </c>
      <c r="E107" s="19" t="s">
        <v>111</v>
      </c>
      <c r="F107" s="25" t="s">
        <v>112</v>
      </c>
      <c r="G107" s="25" t="s">
        <v>112</v>
      </c>
      <c r="H107" s="25" t="s">
        <v>30</v>
      </c>
      <c r="I107" s="25">
        <v>218</v>
      </c>
      <c r="J107" s="25" t="s">
        <v>42</v>
      </c>
      <c r="K107" s="25">
        <v>99</v>
      </c>
    </row>
    <row r="108" spans="1:11">
      <c r="A108" s="2">
        <v>101</v>
      </c>
      <c r="B108" s="2">
        <v>523</v>
      </c>
      <c r="C108" s="24">
        <v>2.7662037037037041E-2</v>
      </c>
      <c r="D108" s="25" t="s">
        <v>206</v>
      </c>
      <c r="E108" s="19" t="s">
        <v>81</v>
      </c>
      <c r="F108" s="25" t="s">
        <v>82</v>
      </c>
      <c r="G108" s="25" t="s">
        <v>65</v>
      </c>
      <c r="H108" s="25" t="s">
        <v>143</v>
      </c>
      <c r="I108" s="25">
        <v>217</v>
      </c>
      <c r="J108" s="25" t="s">
        <v>144</v>
      </c>
      <c r="K108" s="25">
        <v>100</v>
      </c>
    </row>
    <row r="109" spans="1:11">
      <c r="A109" s="2">
        <v>102</v>
      </c>
      <c r="B109" s="2">
        <v>771</v>
      </c>
      <c r="C109" s="24">
        <v>2.7743055555555559E-2</v>
      </c>
      <c r="D109" s="25" t="s">
        <v>207</v>
      </c>
      <c r="E109" s="19" t="s">
        <v>47</v>
      </c>
      <c r="F109" s="25" t="s">
        <v>45</v>
      </c>
      <c r="G109" s="25" t="s">
        <v>45</v>
      </c>
      <c r="H109" s="25" t="s">
        <v>89</v>
      </c>
      <c r="I109" s="25">
        <v>216</v>
      </c>
      <c r="J109" s="25" t="s">
        <v>208</v>
      </c>
      <c r="K109" s="25">
        <v>101</v>
      </c>
    </row>
    <row r="110" spans="1:11">
      <c r="A110" s="2">
        <v>103</v>
      </c>
      <c r="B110" s="2">
        <v>390</v>
      </c>
      <c r="C110" s="24">
        <v>2.78125E-2</v>
      </c>
      <c r="D110" s="25" t="s">
        <v>209</v>
      </c>
      <c r="E110" s="19" t="s">
        <v>107</v>
      </c>
      <c r="F110" s="25" t="s">
        <v>108</v>
      </c>
      <c r="G110" s="25" t="s">
        <v>72</v>
      </c>
      <c r="H110" s="25" t="s">
        <v>210</v>
      </c>
      <c r="I110" s="25">
        <v>184</v>
      </c>
      <c r="J110" s="25" t="s">
        <v>184</v>
      </c>
      <c r="K110" s="25">
        <v>102</v>
      </c>
    </row>
    <row r="111" spans="1:11">
      <c r="A111" s="2">
        <v>104</v>
      </c>
      <c r="B111" s="2">
        <v>441</v>
      </c>
      <c r="C111" s="24">
        <v>2.7962962962962964E-2</v>
      </c>
      <c r="D111" s="25" t="s">
        <v>211</v>
      </c>
      <c r="E111" s="19" t="s">
        <v>111</v>
      </c>
      <c r="F111" s="25" t="s">
        <v>112</v>
      </c>
      <c r="G111" s="25" t="s">
        <v>112</v>
      </c>
      <c r="H111" s="25" t="s">
        <v>20</v>
      </c>
      <c r="I111" s="25">
        <v>215</v>
      </c>
      <c r="J111" s="25" t="s">
        <v>61</v>
      </c>
      <c r="K111" s="25">
        <v>103</v>
      </c>
    </row>
    <row r="112" spans="1:11">
      <c r="A112" s="2">
        <v>105</v>
      </c>
      <c r="B112" s="2">
        <v>37</v>
      </c>
      <c r="C112" s="24">
        <v>2.7974537037037034E-2</v>
      </c>
      <c r="D112" s="25" t="s">
        <v>212</v>
      </c>
      <c r="E112" s="19" t="s">
        <v>136</v>
      </c>
      <c r="F112" s="25" t="s">
        <v>137</v>
      </c>
      <c r="G112" s="25" t="s">
        <v>137</v>
      </c>
      <c r="H112" s="25" t="s">
        <v>30</v>
      </c>
      <c r="I112" s="25">
        <v>214</v>
      </c>
      <c r="J112" s="25" t="s">
        <v>25</v>
      </c>
      <c r="K112" s="25">
        <v>104</v>
      </c>
    </row>
    <row r="113" spans="1:11">
      <c r="A113" s="2">
        <v>106</v>
      </c>
      <c r="B113" s="2">
        <v>654</v>
      </c>
      <c r="C113" s="24">
        <v>2.7986111111111111E-2</v>
      </c>
      <c r="D113" s="25" t="s">
        <v>213</v>
      </c>
      <c r="E113" s="19" t="s">
        <v>116</v>
      </c>
      <c r="F113" s="25" t="s">
        <v>117</v>
      </c>
      <c r="G113" s="25" t="s">
        <v>117</v>
      </c>
      <c r="H113" s="25" t="s">
        <v>67</v>
      </c>
      <c r="I113" s="25">
        <v>213</v>
      </c>
      <c r="J113" s="25" t="s">
        <v>100</v>
      </c>
      <c r="K113" s="25">
        <v>105</v>
      </c>
    </row>
    <row r="114" spans="1:11">
      <c r="A114" s="2">
        <v>107</v>
      </c>
      <c r="B114" s="2">
        <v>393</v>
      </c>
      <c r="C114" s="24">
        <v>2.7997685185185184E-2</v>
      </c>
      <c r="D114" s="25" t="s">
        <v>214</v>
      </c>
      <c r="E114" s="19" t="s">
        <v>107</v>
      </c>
      <c r="F114" s="25" t="s">
        <v>108</v>
      </c>
      <c r="G114" s="25" t="s">
        <v>72</v>
      </c>
      <c r="H114" s="25" t="s">
        <v>99</v>
      </c>
      <c r="I114" s="25">
        <v>212</v>
      </c>
      <c r="J114" s="25" t="s">
        <v>68</v>
      </c>
      <c r="K114" s="25">
        <v>106</v>
      </c>
    </row>
    <row r="115" spans="1:11">
      <c r="A115" s="2">
        <v>108</v>
      </c>
      <c r="B115" s="2">
        <v>757</v>
      </c>
      <c r="C115" s="24">
        <v>2.7997685185185184E-2</v>
      </c>
      <c r="D115" s="25" t="s">
        <v>215</v>
      </c>
      <c r="E115" s="19" t="s">
        <v>49</v>
      </c>
      <c r="F115" s="25" t="s">
        <v>50</v>
      </c>
      <c r="G115" s="25" t="s">
        <v>50</v>
      </c>
      <c r="H115" s="25" t="s">
        <v>20</v>
      </c>
      <c r="I115" s="25">
        <v>211</v>
      </c>
      <c r="J115" s="25" t="s">
        <v>42</v>
      </c>
      <c r="K115" s="25">
        <v>107</v>
      </c>
    </row>
    <row r="116" spans="1:11">
      <c r="A116" s="2">
        <v>109</v>
      </c>
      <c r="B116" s="2">
        <v>357</v>
      </c>
      <c r="C116" s="24">
        <v>2.8009259259259262E-2</v>
      </c>
      <c r="D116" s="25" t="s">
        <v>216</v>
      </c>
      <c r="E116" s="19" t="s">
        <v>52</v>
      </c>
      <c r="F116" s="25" t="s">
        <v>53</v>
      </c>
      <c r="G116" s="25" t="s">
        <v>53</v>
      </c>
      <c r="H116" s="25" t="s">
        <v>99</v>
      </c>
      <c r="I116" s="25">
        <v>210</v>
      </c>
      <c r="J116" s="25" t="s">
        <v>100</v>
      </c>
      <c r="K116" s="25">
        <v>108</v>
      </c>
    </row>
    <row r="117" spans="1:11">
      <c r="A117" s="2">
        <v>110</v>
      </c>
      <c r="B117" s="2">
        <v>496</v>
      </c>
      <c r="C117" s="24">
        <v>2.8020833333333332E-2</v>
      </c>
      <c r="D117" s="25" t="s">
        <v>217</v>
      </c>
      <c r="E117" s="19" t="s">
        <v>84</v>
      </c>
      <c r="F117" s="25" t="s">
        <v>85</v>
      </c>
      <c r="G117" s="25" t="s">
        <v>24</v>
      </c>
      <c r="H117" s="25" t="s">
        <v>143</v>
      </c>
      <c r="I117" s="25">
        <v>209</v>
      </c>
      <c r="J117" s="25" t="s">
        <v>164</v>
      </c>
      <c r="K117" s="25">
        <v>109</v>
      </c>
    </row>
    <row r="118" spans="1:11">
      <c r="A118" s="2">
        <v>111</v>
      </c>
      <c r="B118" s="2">
        <v>281</v>
      </c>
      <c r="C118" s="24">
        <v>2.8020833333333332E-2</v>
      </c>
      <c r="D118" s="25" t="s">
        <v>218</v>
      </c>
      <c r="E118" s="19" t="s">
        <v>152</v>
      </c>
      <c r="F118" s="25" t="s">
        <v>153</v>
      </c>
      <c r="G118" s="25" t="s">
        <v>153</v>
      </c>
      <c r="H118" s="25" t="s">
        <v>67</v>
      </c>
      <c r="I118" s="25">
        <v>208</v>
      </c>
      <c r="J118" s="25" t="s">
        <v>68</v>
      </c>
      <c r="K118" s="25">
        <v>110</v>
      </c>
    </row>
    <row r="119" spans="1:11">
      <c r="A119" s="2">
        <v>112</v>
      </c>
      <c r="B119" s="2">
        <v>312</v>
      </c>
      <c r="C119" s="24">
        <v>2.8032407407407409E-2</v>
      </c>
      <c r="D119" s="25" t="s">
        <v>219</v>
      </c>
      <c r="E119" s="19" t="s">
        <v>32</v>
      </c>
      <c r="F119" s="25" t="s">
        <v>33</v>
      </c>
      <c r="G119" s="25" t="s">
        <v>33</v>
      </c>
      <c r="H119" s="25" t="s">
        <v>157</v>
      </c>
      <c r="I119" s="25">
        <v>183</v>
      </c>
      <c r="J119" s="25" t="s">
        <v>220</v>
      </c>
      <c r="K119" s="25">
        <v>111</v>
      </c>
    </row>
    <row r="120" spans="1:11">
      <c r="A120" s="2">
        <v>113</v>
      </c>
      <c r="B120" s="2">
        <v>11</v>
      </c>
      <c r="C120" s="24">
        <v>2.8055555555555556E-2</v>
      </c>
      <c r="D120" s="25" t="s">
        <v>221</v>
      </c>
      <c r="E120" s="19" t="s">
        <v>76</v>
      </c>
      <c r="F120" s="25" t="s">
        <v>77</v>
      </c>
      <c r="G120" s="25" t="s">
        <v>77</v>
      </c>
      <c r="H120" s="25" t="s">
        <v>99</v>
      </c>
      <c r="I120" s="25">
        <v>207</v>
      </c>
      <c r="J120" s="25" t="s">
        <v>68</v>
      </c>
      <c r="K120" s="25">
        <v>112</v>
      </c>
    </row>
    <row r="121" spans="1:11">
      <c r="A121" s="2">
        <v>114</v>
      </c>
      <c r="B121" s="2">
        <v>547</v>
      </c>
      <c r="C121" s="24">
        <v>2.8067129629629626E-2</v>
      </c>
      <c r="D121" s="25" t="s">
        <v>222</v>
      </c>
      <c r="E121" s="19" t="s">
        <v>81</v>
      </c>
      <c r="F121" s="25" t="s">
        <v>82</v>
      </c>
      <c r="G121" s="25" t="s">
        <v>65</v>
      </c>
      <c r="H121" s="25" t="s">
        <v>157</v>
      </c>
      <c r="I121" s="25">
        <v>182</v>
      </c>
      <c r="J121" s="25" t="s">
        <v>158</v>
      </c>
      <c r="K121" s="25">
        <v>113</v>
      </c>
    </row>
    <row r="122" spans="1:11">
      <c r="A122" s="2">
        <v>115</v>
      </c>
      <c r="B122" s="2">
        <v>744</v>
      </c>
      <c r="C122" s="24">
        <v>2.809027777777778E-2</v>
      </c>
      <c r="D122" s="25" t="s">
        <v>223</v>
      </c>
      <c r="E122" s="19" t="s">
        <v>84</v>
      </c>
      <c r="F122" s="25" t="s">
        <v>85</v>
      </c>
      <c r="G122" s="25" t="s">
        <v>24</v>
      </c>
      <c r="H122" s="25" t="s">
        <v>30</v>
      </c>
      <c r="I122" s="25">
        <v>206</v>
      </c>
      <c r="J122" s="25" t="s">
        <v>193</v>
      </c>
      <c r="K122" s="25">
        <v>114</v>
      </c>
    </row>
    <row r="123" spans="1:11">
      <c r="A123" s="2">
        <v>116</v>
      </c>
      <c r="B123" s="2">
        <v>262</v>
      </c>
      <c r="C123" s="24">
        <v>2.8148148148148148E-2</v>
      </c>
      <c r="D123" s="25" t="s">
        <v>224</v>
      </c>
      <c r="E123" s="19" t="s">
        <v>95</v>
      </c>
      <c r="F123" s="25" t="s">
        <v>96</v>
      </c>
      <c r="G123" s="25" t="s">
        <v>96</v>
      </c>
      <c r="H123" s="25" t="s">
        <v>89</v>
      </c>
      <c r="I123" s="25">
        <v>205</v>
      </c>
      <c r="J123" s="25" t="s">
        <v>90</v>
      </c>
      <c r="K123" s="25">
        <v>115</v>
      </c>
    </row>
    <row r="124" spans="1:11">
      <c r="A124" s="2">
        <v>117</v>
      </c>
      <c r="B124" s="2">
        <v>662</v>
      </c>
      <c r="C124" s="24">
        <v>2.8148148148148148E-2</v>
      </c>
      <c r="D124" s="25" t="s">
        <v>225</v>
      </c>
      <c r="E124" s="19" t="s">
        <v>27</v>
      </c>
      <c r="F124" s="25" t="s">
        <v>28</v>
      </c>
      <c r="G124" s="25" t="s">
        <v>29</v>
      </c>
      <c r="H124" s="25" t="s">
        <v>30</v>
      </c>
      <c r="I124" s="25">
        <v>204</v>
      </c>
      <c r="J124" s="25" t="s">
        <v>133</v>
      </c>
      <c r="K124" s="25">
        <v>116</v>
      </c>
    </row>
    <row r="125" spans="1:11">
      <c r="A125" s="2">
        <v>118</v>
      </c>
      <c r="B125" s="2">
        <v>77</v>
      </c>
      <c r="C125" s="24">
        <v>2.8159722222222221E-2</v>
      </c>
      <c r="D125" s="25" t="s">
        <v>226</v>
      </c>
      <c r="E125" s="19" t="s">
        <v>136</v>
      </c>
      <c r="F125" s="25" t="s">
        <v>137</v>
      </c>
      <c r="G125" s="25" t="s">
        <v>137</v>
      </c>
      <c r="H125" s="25" t="s">
        <v>30</v>
      </c>
      <c r="I125" s="25">
        <v>203</v>
      </c>
      <c r="J125" s="25" t="s">
        <v>42</v>
      </c>
      <c r="K125" s="25">
        <v>117</v>
      </c>
    </row>
    <row r="126" spans="1:11">
      <c r="A126" s="2">
        <v>119</v>
      </c>
      <c r="B126" s="2">
        <v>424</v>
      </c>
      <c r="C126" s="24">
        <v>2.8171296296296302E-2</v>
      </c>
      <c r="D126" s="25" t="s">
        <v>227</v>
      </c>
      <c r="E126" s="19" t="s">
        <v>107</v>
      </c>
      <c r="F126" s="25" t="s">
        <v>108</v>
      </c>
      <c r="G126" s="25" t="s">
        <v>72</v>
      </c>
      <c r="H126" s="25" t="s">
        <v>120</v>
      </c>
      <c r="I126" s="25">
        <v>181</v>
      </c>
      <c r="J126" s="25" t="s">
        <v>177</v>
      </c>
      <c r="K126" s="25">
        <v>118</v>
      </c>
    </row>
    <row r="127" spans="1:11">
      <c r="A127" s="2">
        <v>120</v>
      </c>
      <c r="B127" s="2">
        <v>32</v>
      </c>
      <c r="C127" s="24">
        <v>2.8240740740740736E-2</v>
      </c>
      <c r="D127" s="25" t="s">
        <v>228</v>
      </c>
      <c r="E127" s="19" t="s">
        <v>136</v>
      </c>
      <c r="F127" s="25" t="s">
        <v>137</v>
      </c>
      <c r="G127" s="25" t="s">
        <v>137</v>
      </c>
      <c r="H127" s="25" t="s">
        <v>198</v>
      </c>
      <c r="I127" s="25">
        <v>180</v>
      </c>
      <c r="J127" s="25" t="s">
        <v>158</v>
      </c>
      <c r="K127" s="25">
        <v>119</v>
      </c>
    </row>
    <row r="128" spans="1:11">
      <c r="A128" s="2">
        <v>121</v>
      </c>
      <c r="B128" s="2">
        <v>659</v>
      </c>
      <c r="C128" s="24">
        <v>2.8287037037037038E-2</v>
      </c>
      <c r="D128" s="25" t="s">
        <v>229</v>
      </c>
      <c r="E128" s="19" t="s">
        <v>116</v>
      </c>
      <c r="F128" s="25" t="s">
        <v>117</v>
      </c>
      <c r="G128" s="25" t="s">
        <v>117</v>
      </c>
      <c r="H128" s="25" t="s">
        <v>157</v>
      </c>
      <c r="I128" s="25">
        <v>179</v>
      </c>
      <c r="J128" s="25" t="s">
        <v>158</v>
      </c>
      <c r="K128" s="25">
        <v>120</v>
      </c>
    </row>
    <row r="129" spans="1:11">
      <c r="A129" s="2">
        <v>122</v>
      </c>
      <c r="B129" s="2">
        <v>458</v>
      </c>
      <c r="C129" s="24">
        <v>2.8310185185185185E-2</v>
      </c>
      <c r="D129" s="25" t="s">
        <v>230</v>
      </c>
      <c r="E129" s="19" t="s">
        <v>111</v>
      </c>
      <c r="F129" s="25" t="s">
        <v>112</v>
      </c>
      <c r="G129" s="25" t="s">
        <v>112</v>
      </c>
      <c r="H129" s="25" t="s">
        <v>89</v>
      </c>
      <c r="I129" s="25">
        <v>202</v>
      </c>
      <c r="J129" s="25" t="s">
        <v>92</v>
      </c>
      <c r="K129" s="25">
        <v>121</v>
      </c>
    </row>
    <row r="130" spans="1:11">
      <c r="A130" s="2">
        <v>123</v>
      </c>
      <c r="B130" s="2">
        <v>210</v>
      </c>
      <c r="C130" s="24">
        <v>2.8356481481481483E-2</v>
      </c>
      <c r="D130" s="25" t="s">
        <v>231</v>
      </c>
      <c r="E130" s="19" t="s">
        <v>35</v>
      </c>
      <c r="F130" s="25" t="s">
        <v>36</v>
      </c>
      <c r="G130" s="25" t="s">
        <v>36</v>
      </c>
      <c r="H130" s="25" t="s">
        <v>67</v>
      </c>
      <c r="I130" s="25">
        <v>201</v>
      </c>
      <c r="J130" s="25" t="s">
        <v>68</v>
      </c>
      <c r="K130" s="25">
        <v>122</v>
      </c>
    </row>
    <row r="131" spans="1:11">
      <c r="A131" s="2">
        <v>124</v>
      </c>
      <c r="B131" s="2">
        <v>282</v>
      </c>
      <c r="C131" s="24">
        <v>2.8449074074074075E-2</v>
      </c>
      <c r="D131" s="25" t="s">
        <v>232</v>
      </c>
      <c r="E131" s="19" t="s">
        <v>152</v>
      </c>
      <c r="F131" s="25" t="s">
        <v>153</v>
      </c>
      <c r="G131" s="25" t="s">
        <v>153</v>
      </c>
      <c r="H131" s="25" t="s">
        <v>99</v>
      </c>
      <c r="I131" s="25">
        <v>200</v>
      </c>
      <c r="J131" s="25" t="s">
        <v>100</v>
      </c>
      <c r="K131" s="25">
        <v>123</v>
      </c>
    </row>
    <row r="132" spans="1:11">
      <c r="A132" s="2">
        <v>125</v>
      </c>
      <c r="B132" s="2">
        <v>787</v>
      </c>
      <c r="C132" s="24">
        <v>2.854166666666667E-2</v>
      </c>
      <c r="D132" s="25" t="s">
        <v>233</v>
      </c>
      <c r="E132" s="19" t="s">
        <v>32</v>
      </c>
      <c r="F132" s="25" t="s">
        <v>33</v>
      </c>
      <c r="G132" s="25" t="s">
        <v>33</v>
      </c>
      <c r="H132" s="25" t="s">
        <v>89</v>
      </c>
      <c r="I132" s="25">
        <v>199</v>
      </c>
      <c r="J132" s="25" t="s">
        <v>92</v>
      </c>
      <c r="K132" s="25">
        <v>124</v>
      </c>
    </row>
    <row r="133" spans="1:11">
      <c r="A133" s="2">
        <v>126</v>
      </c>
      <c r="B133" s="2">
        <v>114</v>
      </c>
      <c r="C133" s="24">
        <v>2.8587962962962964E-2</v>
      </c>
      <c r="D133" s="25" t="s">
        <v>234</v>
      </c>
      <c r="E133" s="19" t="s">
        <v>40</v>
      </c>
      <c r="F133" s="25" t="s">
        <v>41</v>
      </c>
      <c r="G133" s="25" t="s">
        <v>29</v>
      </c>
      <c r="H133" s="25" t="s">
        <v>67</v>
      </c>
      <c r="I133" s="25">
        <v>198</v>
      </c>
      <c r="J133" s="25" t="s">
        <v>100</v>
      </c>
      <c r="K133" s="25">
        <v>125</v>
      </c>
    </row>
    <row r="134" spans="1:11">
      <c r="A134" s="2">
        <v>127</v>
      </c>
      <c r="B134" s="2">
        <v>254</v>
      </c>
      <c r="C134" s="24">
        <v>2.8599537037037034E-2</v>
      </c>
      <c r="D134" s="25" t="s">
        <v>235</v>
      </c>
      <c r="E134" s="19" t="s">
        <v>95</v>
      </c>
      <c r="F134" s="25" t="s">
        <v>96</v>
      </c>
      <c r="G134" s="25" t="s">
        <v>96</v>
      </c>
      <c r="H134" s="25" t="s">
        <v>99</v>
      </c>
      <c r="I134" s="25">
        <v>197</v>
      </c>
      <c r="J134" s="25" t="s">
        <v>100</v>
      </c>
      <c r="K134" s="25">
        <v>126</v>
      </c>
    </row>
    <row r="135" spans="1:11">
      <c r="A135" s="2">
        <v>128</v>
      </c>
      <c r="B135" s="2">
        <v>480</v>
      </c>
      <c r="C135" s="24">
        <v>2.8634259259259262E-2</v>
      </c>
      <c r="D135" s="25" t="s">
        <v>236</v>
      </c>
      <c r="E135" s="19" t="s">
        <v>87</v>
      </c>
      <c r="F135" s="25" t="s">
        <v>23</v>
      </c>
      <c r="G135" s="25" t="s">
        <v>24</v>
      </c>
      <c r="H135" s="25" t="s">
        <v>198</v>
      </c>
      <c r="I135" s="25">
        <v>178</v>
      </c>
      <c r="J135" s="25" t="s">
        <v>158</v>
      </c>
      <c r="K135" s="25">
        <v>127</v>
      </c>
    </row>
    <row r="136" spans="1:11">
      <c r="A136" s="2">
        <v>129</v>
      </c>
      <c r="B136" s="2">
        <v>54</v>
      </c>
      <c r="C136" s="24">
        <v>2.8645833333333332E-2</v>
      </c>
      <c r="D136" s="25" t="s">
        <v>237</v>
      </c>
      <c r="E136" s="19" t="s">
        <v>136</v>
      </c>
      <c r="F136" s="25" t="s">
        <v>137</v>
      </c>
      <c r="G136" s="25" t="s">
        <v>137</v>
      </c>
      <c r="H136" s="25" t="s">
        <v>89</v>
      </c>
      <c r="I136" s="25">
        <v>196</v>
      </c>
      <c r="J136" s="25" t="s">
        <v>92</v>
      </c>
      <c r="K136" s="25">
        <v>128</v>
      </c>
    </row>
    <row r="137" spans="1:11">
      <c r="A137" s="2">
        <v>130</v>
      </c>
      <c r="B137" s="2">
        <v>274</v>
      </c>
      <c r="C137" s="24">
        <v>2.8680555555555553E-2</v>
      </c>
      <c r="D137" s="25" t="s">
        <v>238</v>
      </c>
      <c r="E137" s="19" t="s">
        <v>95</v>
      </c>
      <c r="F137" s="25" t="s">
        <v>96</v>
      </c>
      <c r="G137" s="25" t="s">
        <v>96</v>
      </c>
      <c r="H137" s="25" t="s">
        <v>89</v>
      </c>
      <c r="I137" s="25">
        <v>195</v>
      </c>
      <c r="J137" s="25" t="s">
        <v>92</v>
      </c>
      <c r="K137" s="25">
        <v>129</v>
      </c>
    </row>
    <row r="138" spans="1:11">
      <c r="A138" s="2">
        <v>131</v>
      </c>
      <c r="B138" s="2">
        <v>452</v>
      </c>
      <c r="C138" s="24">
        <v>2.8703703703703703E-2</v>
      </c>
      <c r="D138" s="25" t="s">
        <v>239</v>
      </c>
      <c r="E138" s="19" t="s">
        <v>111</v>
      </c>
      <c r="F138" s="25" t="s">
        <v>112</v>
      </c>
      <c r="G138" s="25" t="s">
        <v>112</v>
      </c>
      <c r="H138" s="25" t="s">
        <v>157</v>
      </c>
      <c r="I138" s="25">
        <v>177</v>
      </c>
      <c r="J138" s="25" t="s">
        <v>158</v>
      </c>
      <c r="K138" s="25">
        <v>130</v>
      </c>
    </row>
    <row r="139" spans="1:11">
      <c r="A139" s="2">
        <v>132</v>
      </c>
      <c r="B139" s="2">
        <v>715</v>
      </c>
      <c r="C139" s="24">
        <v>2.8738425925925928E-2</v>
      </c>
      <c r="D139" s="25" t="s">
        <v>240</v>
      </c>
      <c r="E139" s="19" t="s">
        <v>136</v>
      </c>
      <c r="F139" s="25" t="s">
        <v>137</v>
      </c>
      <c r="G139" s="25" t="s">
        <v>137</v>
      </c>
      <c r="H139" s="25" t="s">
        <v>99</v>
      </c>
      <c r="I139" s="25">
        <v>194</v>
      </c>
      <c r="J139" s="25" t="s">
        <v>100</v>
      </c>
      <c r="K139" s="25">
        <v>131</v>
      </c>
    </row>
    <row r="140" spans="1:11">
      <c r="A140" s="2">
        <v>133</v>
      </c>
      <c r="B140" s="2">
        <v>454</v>
      </c>
      <c r="C140" s="24">
        <v>2.8877314814814817E-2</v>
      </c>
      <c r="D140" s="25" t="s">
        <v>241</v>
      </c>
      <c r="E140" s="19" t="s">
        <v>111</v>
      </c>
      <c r="F140" s="25" t="s">
        <v>112</v>
      </c>
      <c r="G140" s="25" t="s">
        <v>112</v>
      </c>
      <c r="H140" s="25" t="s">
        <v>30</v>
      </c>
      <c r="I140" s="25">
        <v>193</v>
      </c>
      <c r="J140" s="25" t="s">
        <v>128</v>
      </c>
      <c r="K140" s="25">
        <v>132</v>
      </c>
    </row>
    <row r="141" spans="1:11">
      <c r="A141" s="2">
        <v>134</v>
      </c>
      <c r="B141" s="2">
        <v>92</v>
      </c>
      <c r="C141" s="24">
        <v>2.8993055555555553E-2</v>
      </c>
      <c r="D141" s="25" t="s">
        <v>242</v>
      </c>
      <c r="E141" s="19" t="s">
        <v>136</v>
      </c>
      <c r="F141" s="25" t="s">
        <v>137</v>
      </c>
      <c r="G141" s="25" t="s">
        <v>137</v>
      </c>
      <c r="H141" s="25" t="s">
        <v>67</v>
      </c>
      <c r="I141" s="25">
        <v>192</v>
      </c>
      <c r="J141" s="25" t="s">
        <v>130</v>
      </c>
      <c r="K141" s="25">
        <v>133</v>
      </c>
    </row>
    <row r="142" spans="1:11">
      <c r="A142" s="2">
        <v>135</v>
      </c>
      <c r="B142" s="2">
        <v>52</v>
      </c>
      <c r="C142" s="24">
        <v>2.9143518518518517E-2</v>
      </c>
      <c r="D142" s="25" t="s">
        <v>243</v>
      </c>
      <c r="E142" s="19" t="s">
        <v>136</v>
      </c>
      <c r="F142" s="25" t="s">
        <v>137</v>
      </c>
      <c r="G142" s="25" t="s">
        <v>137</v>
      </c>
      <c r="H142" s="25" t="s">
        <v>37</v>
      </c>
      <c r="I142" s="25">
        <v>191</v>
      </c>
      <c r="J142" s="25" t="s">
        <v>61</v>
      </c>
      <c r="K142" s="25">
        <v>134</v>
      </c>
    </row>
    <row r="143" spans="1:11">
      <c r="A143" s="2">
        <v>136</v>
      </c>
      <c r="B143" s="2">
        <v>378</v>
      </c>
      <c r="C143" s="24">
        <v>2.9166666666666664E-2</v>
      </c>
      <c r="D143" s="25" t="s">
        <v>244</v>
      </c>
      <c r="E143" s="19" t="s">
        <v>52</v>
      </c>
      <c r="F143" s="25" t="s">
        <v>53</v>
      </c>
      <c r="G143" s="25" t="s">
        <v>53</v>
      </c>
      <c r="H143" s="25" t="s">
        <v>198</v>
      </c>
      <c r="I143" s="25">
        <v>176</v>
      </c>
      <c r="J143" s="25" t="s">
        <v>220</v>
      </c>
      <c r="K143" s="25">
        <v>135</v>
      </c>
    </row>
    <row r="144" spans="1:11">
      <c r="A144" s="2">
        <v>137</v>
      </c>
      <c r="B144" s="2">
        <v>514</v>
      </c>
      <c r="C144" s="24">
        <v>2.9178240740740741E-2</v>
      </c>
      <c r="D144" s="25" t="s">
        <v>245</v>
      </c>
      <c r="E144" s="19" t="s">
        <v>84</v>
      </c>
      <c r="F144" s="25" t="s">
        <v>85</v>
      </c>
      <c r="G144" s="25" t="s">
        <v>24</v>
      </c>
      <c r="H144" s="25" t="s">
        <v>149</v>
      </c>
      <c r="I144" s="25">
        <v>175</v>
      </c>
      <c r="J144" s="25" t="s">
        <v>246</v>
      </c>
      <c r="K144" s="25">
        <v>136</v>
      </c>
    </row>
    <row r="145" spans="1:11">
      <c r="A145" s="2">
        <v>138</v>
      </c>
      <c r="B145" s="2">
        <v>51</v>
      </c>
      <c r="C145" s="24">
        <v>2.9189814814814811E-2</v>
      </c>
      <c r="D145" s="25" t="s">
        <v>247</v>
      </c>
      <c r="E145" s="19" t="s">
        <v>136</v>
      </c>
      <c r="F145" s="25" t="s">
        <v>137</v>
      </c>
      <c r="G145" s="25" t="s">
        <v>137</v>
      </c>
      <c r="H145" s="25" t="s">
        <v>99</v>
      </c>
      <c r="I145" s="25">
        <v>190</v>
      </c>
      <c r="J145" s="25" t="s">
        <v>128</v>
      </c>
      <c r="K145" s="25">
        <v>137</v>
      </c>
    </row>
    <row r="146" spans="1:11">
      <c r="A146" s="2">
        <v>139</v>
      </c>
      <c r="B146" s="2">
        <v>774</v>
      </c>
      <c r="C146" s="24">
        <v>2.9317129629629634E-2</v>
      </c>
      <c r="D146" s="25" t="s">
        <v>248</v>
      </c>
      <c r="E146" s="19" t="s">
        <v>49</v>
      </c>
      <c r="F146" s="25" t="s">
        <v>50</v>
      </c>
      <c r="G146" s="25" t="s">
        <v>50</v>
      </c>
      <c r="H146" s="25" t="s">
        <v>20</v>
      </c>
      <c r="I146" s="25">
        <v>189</v>
      </c>
      <c r="J146" s="25" t="s">
        <v>61</v>
      </c>
      <c r="K146" s="25">
        <v>138</v>
      </c>
    </row>
    <row r="147" spans="1:11">
      <c r="A147" s="2">
        <v>140</v>
      </c>
      <c r="B147" s="2">
        <v>742</v>
      </c>
      <c r="C147" s="24">
        <v>2.9340277777777781E-2</v>
      </c>
      <c r="D147" s="25" t="s">
        <v>249</v>
      </c>
      <c r="E147" s="19" t="s">
        <v>47</v>
      </c>
      <c r="F147" s="25" t="s">
        <v>45</v>
      </c>
      <c r="G147" s="25" t="s">
        <v>45</v>
      </c>
      <c r="H147" s="25" t="s">
        <v>250</v>
      </c>
      <c r="I147" s="25">
        <v>188</v>
      </c>
      <c r="J147" s="25" t="s">
        <v>164</v>
      </c>
      <c r="K147" s="25">
        <v>139</v>
      </c>
    </row>
    <row r="148" spans="1:11">
      <c r="A148" s="2">
        <v>141</v>
      </c>
      <c r="B148" s="2">
        <v>145</v>
      </c>
      <c r="C148" s="24">
        <v>2.9386574074074075E-2</v>
      </c>
      <c r="D148" s="25" t="s">
        <v>251</v>
      </c>
      <c r="E148" s="19" t="s">
        <v>161</v>
      </c>
      <c r="F148" s="25" t="s">
        <v>162</v>
      </c>
      <c r="G148" s="25" t="s">
        <v>162</v>
      </c>
      <c r="H148" s="25" t="s">
        <v>67</v>
      </c>
      <c r="I148" s="25">
        <v>187</v>
      </c>
      <c r="J148" s="25" t="s">
        <v>68</v>
      </c>
      <c r="K148" s="25">
        <v>140</v>
      </c>
    </row>
    <row r="149" spans="1:11">
      <c r="A149" s="2">
        <v>142</v>
      </c>
      <c r="B149" s="2">
        <v>598</v>
      </c>
      <c r="C149" s="24">
        <v>2.9641203703703701E-2</v>
      </c>
      <c r="D149" s="25" t="s">
        <v>252</v>
      </c>
      <c r="E149" s="19" t="s">
        <v>44</v>
      </c>
      <c r="F149" s="25" t="s">
        <v>45</v>
      </c>
      <c r="G149" s="25" t="s">
        <v>45</v>
      </c>
      <c r="H149" s="25" t="s">
        <v>67</v>
      </c>
      <c r="I149" s="25">
        <v>186</v>
      </c>
      <c r="J149" s="25" t="s">
        <v>130</v>
      </c>
      <c r="K149" s="25">
        <v>141</v>
      </c>
    </row>
    <row r="150" spans="1:11">
      <c r="A150" s="2">
        <v>143</v>
      </c>
      <c r="B150" s="2">
        <v>188</v>
      </c>
      <c r="C150" s="24">
        <v>2.97337962962963E-2</v>
      </c>
      <c r="D150" s="25" t="s">
        <v>253</v>
      </c>
      <c r="E150" s="19" t="s">
        <v>63</v>
      </c>
      <c r="F150" s="25" t="s">
        <v>64</v>
      </c>
      <c r="G150" s="25" t="s">
        <v>65</v>
      </c>
      <c r="H150" s="25" t="s">
        <v>143</v>
      </c>
      <c r="I150" s="25">
        <v>185</v>
      </c>
      <c r="J150" s="25" t="s">
        <v>164</v>
      </c>
      <c r="K150" s="25">
        <v>142</v>
      </c>
    </row>
    <row r="151" spans="1:11">
      <c r="A151" s="2">
        <v>144</v>
      </c>
      <c r="B151" s="2">
        <v>457</v>
      </c>
      <c r="C151" s="24">
        <v>2.974537037037037E-2</v>
      </c>
      <c r="D151" s="25" t="s">
        <v>254</v>
      </c>
      <c r="E151" s="19" t="s">
        <v>111</v>
      </c>
      <c r="F151" s="25" t="s">
        <v>112</v>
      </c>
      <c r="G151" s="25" t="s">
        <v>112</v>
      </c>
      <c r="H151" s="25" t="s">
        <v>67</v>
      </c>
      <c r="I151" s="25">
        <v>184</v>
      </c>
      <c r="J151" s="25" t="s">
        <v>68</v>
      </c>
      <c r="K151" s="25">
        <v>143</v>
      </c>
    </row>
    <row r="152" spans="1:11">
      <c r="A152" s="2">
        <v>145</v>
      </c>
      <c r="B152" s="2">
        <v>105</v>
      </c>
      <c r="C152" s="24">
        <v>2.9756944444444447E-2</v>
      </c>
      <c r="D152" s="25" t="s">
        <v>255</v>
      </c>
      <c r="E152" s="19" t="s">
        <v>40</v>
      </c>
      <c r="F152" s="25" t="s">
        <v>41</v>
      </c>
      <c r="G152" s="25" t="s">
        <v>29</v>
      </c>
      <c r="H152" s="25" t="s">
        <v>89</v>
      </c>
      <c r="I152" s="25">
        <v>183</v>
      </c>
      <c r="J152" s="25" t="s">
        <v>38</v>
      </c>
      <c r="K152" s="25">
        <v>144</v>
      </c>
    </row>
    <row r="153" spans="1:11">
      <c r="A153" s="2">
        <v>146</v>
      </c>
      <c r="B153" s="2">
        <v>530</v>
      </c>
      <c r="C153" s="24">
        <v>2.9780092592592594E-2</v>
      </c>
      <c r="D153" s="25" t="s">
        <v>256</v>
      </c>
      <c r="E153" s="19" t="s">
        <v>81</v>
      </c>
      <c r="F153" s="25" t="s">
        <v>82</v>
      </c>
      <c r="G153" s="25" t="s">
        <v>65</v>
      </c>
      <c r="H153" s="25" t="s">
        <v>89</v>
      </c>
      <c r="I153" s="25">
        <v>182</v>
      </c>
      <c r="J153" s="25" t="s">
        <v>128</v>
      </c>
      <c r="K153" s="25">
        <v>145</v>
      </c>
    </row>
    <row r="154" spans="1:11">
      <c r="A154" s="2">
        <v>147</v>
      </c>
      <c r="B154" s="2">
        <v>191</v>
      </c>
      <c r="C154" s="24">
        <v>2.9803240740740741E-2</v>
      </c>
      <c r="D154" s="25" t="s">
        <v>257</v>
      </c>
      <c r="E154" s="19" t="s">
        <v>35</v>
      </c>
      <c r="F154" s="25" t="s">
        <v>36</v>
      </c>
      <c r="G154" s="25" t="s">
        <v>36</v>
      </c>
      <c r="H154" s="25" t="s">
        <v>210</v>
      </c>
      <c r="I154" s="25">
        <v>174</v>
      </c>
      <c r="J154" s="25" t="s">
        <v>184</v>
      </c>
      <c r="K154" s="25">
        <v>146</v>
      </c>
    </row>
    <row r="155" spans="1:11">
      <c r="A155" s="2">
        <v>148</v>
      </c>
      <c r="B155" s="2">
        <v>533</v>
      </c>
      <c r="C155" s="24">
        <v>2.9849537037037036E-2</v>
      </c>
      <c r="D155" s="25" t="s">
        <v>258</v>
      </c>
      <c r="E155" s="19" t="s">
        <v>81</v>
      </c>
      <c r="F155" s="25" t="s">
        <v>82</v>
      </c>
      <c r="G155" s="25" t="s">
        <v>65</v>
      </c>
      <c r="H155" s="25" t="s">
        <v>30</v>
      </c>
      <c r="I155" s="25">
        <v>181</v>
      </c>
      <c r="J155" s="25" t="s">
        <v>133</v>
      </c>
      <c r="K155" s="25">
        <v>147</v>
      </c>
    </row>
    <row r="156" spans="1:11">
      <c r="A156" s="2">
        <v>149</v>
      </c>
      <c r="B156" s="2">
        <v>645</v>
      </c>
      <c r="C156" s="24">
        <v>2.9861111111111113E-2</v>
      </c>
      <c r="D156" s="25" t="s">
        <v>259</v>
      </c>
      <c r="E156" s="19" t="s">
        <v>116</v>
      </c>
      <c r="F156" s="25" t="s">
        <v>117</v>
      </c>
      <c r="G156" s="25" t="s">
        <v>117</v>
      </c>
      <c r="H156" s="25" t="s">
        <v>89</v>
      </c>
      <c r="I156" s="25">
        <v>180</v>
      </c>
      <c r="J156" s="25" t="s">
        <v>25</v>
      </c>
      <c r="K156" s="25">
        <v>148</v>
      </c>
    </row>
    <row r="157" spans="1:11">
      <c r="A157" s="2">
        <v>150</v>
      </c>
      <c r="B157" s="2">
        <v>448</v>
      </c>
      <c r="C157" s="24">
        <v>2.9872685185185183E-2</v>
      </c>
      <c r="D157" s="25" t="s">
        <v>260</v>
      </c>
      <c r="E157" s="19" t="s">
        <v>111</v>
      </c>
      <c r="F157" s="25" t="s">
        <v>112</v>
      </c>
      <c r="G157" s="25" t="s">
        <v>112</v>
      </c>
      <c r="H157" s="25" t="s">
        <v>37</v>
      </c>
      <c r="I157" s="25">
        <v>179</v>
      </c>
      <c r="J157" s="25" t="s">
        <v>133</v>
      </c>
      <c r="K157" s="25">
        <v>149</v>
      </c>
    </row>
    <row r="158" spans="1:11">
      <c r="A158" s="2">
        <v>151</v>
      </c>
      <c r="B158" s="2">
        <v>589</v>
      </c>
      <c r="C158" s="24">
        <v>2.989583333333333E-2</v>
      </c>
      <c r="D158" s="25" t="s">
        <v>261</v>
      </c>
      <c r="E158" s="19" t="s">
        <v>44</v>
      </c>
      <c r="F158" s="25" t="s">
        <v>45</v>
      </c>
      <c r="G158" s="25" t="s">
        <v>45</v>
      </c>
      <c r="H158" s="25" t="s">
        <v>195</v>
      </c>
      <c r="I158" s="25">
        <v>178</v>
      </c>
      <c r="J158" s="25" t="s">
        <v>262</v>
      </c>
      <c r="K158" s="25">
        <v>150</v>
      </c>
    </row>
    <row r="159" spans="1:11">
      <c r="A159" s="2">
        <v>152</v>
      </c>
      <c r="B159" s="2">
        <v>673</v>
      </c>
      <c r="C159" s="24">
        <v>2.990740740740741E-2</v>
      </c>
      <c r="D159" s="25" t="s">
        <v>263</v>
      </c>
      <c r="E159" s="19" t="s">
        <v>27</v>
      </c>
      <c r="F159" s="25" t="s">
        <v>28</v>
      </c>
      <c r="G159" s="25" t="s">
        <v>29</v>
      </c>
      <c r="H159" s="25" t="s">
        <v>99</v>
      </c>
      <c r="I159" s="25">
        <v>177</v>
      </c>
      <c r="J159" s="25" t="s">
        <v>130</v>
      </c>
      <c r="K159" s="25">
        <v>151</v>
      </c>
    </row>
    <row r="160" spans="1:11">
      <c r="A160" s="2">
        <v>153</v>
      </c>
      <c r="B160" s="2">
        <v>775</v>
      </c>
      <c r="C160" s="24">
        <v>2.9930555555555557E-2</v>
      </c>
      <c r="D160" s="25" t="s">
        <v>264</v>
      </c>
      <c r="E160" s="19" t="s">
        <v>49</v>
      </c>
      <c r="F160" s="25" t="s">
        <v>50</v>
      </c>
      <c r="G160" s="25" t="s">
        <v>50</v>
      </c>
      <c r="H160" s="25" t="s">
        <v>30</v>
      </c>
      <c r="I160" s="25">
        <v>176</v>
      </c>
      <c r="J160" s="25" t="s">
        <v>128</v>
      </c>
      <c r="K160" s="25">
        <v>152</v>
      </c>
    </row>
    <row r="161" spans="1:11">
      <c r="A161" s="2">
        <v>154</v>
      </c>
      <c r="B161" s="2">
        <v>61</v>
      </c>
      <c r="C161" s="24">
        <v>2.9953703703703705E-2</v>
      </c>
      <c r="D161" s="25" t="s">
        <v>265</v>
      </c>
      <c r="E161" s="19" t="s">
        <v>136</v>
      </c>
      <c r="F161" s="25" t="s">
        <v>137</v>
      </c>
      <c r="G161" s="25" t="s">
        <v>137</v>
      </c>
      <c r="H161" s="25" t="s">
        <v>210</v>
      </c>
      <c r="I161" s="25">
        <v>173</v>
      </c>
      <c r="J161" s="25" t="s">
        <v>184</v>
      </c>
      <c r="K161" s="25">
        <v>153</v>
      </c>
    </row>
    <row r="162" spans="1:11">
      <c r="A162" s="2">
        <v>155</v>
      </c>
      <c r="B162" s="2">
        <v>753</v>
      </c>
      <c r="C162" s="24">
        <v>2.9976851851851852E-2</v>
      </c>
      <c r="D162" s="25" t="s">
        <v>266</v>
      </c>
      <c r="E162" s="19" t="s">
        <v>49</v>
      </c>
      <c r="F162" s="25" t="s">
        <v>50</v>
      </c>
      <c r="G162" s="25" t="s">
        <v>50</v>
      </c>
      <c r="H162" s="25" t="s">
        <v>89</v>
      </c>
      <c r="I162" s="25">
        <v>175</v>
      </c>
      <c r="J162" s="25" t="s">
        <v>90</v>
      </c>
      <c r="K162" s="25">
        <v>154</v>
      </c>
    </row>
    <row r="163" spans="1:11">
      <c r="A163" s="2">
        <v>156</v>
      </c>
      <c r="B163" s="2">
        <v>147</v>
      </c>
      <c r="C163" s="24">
        <v>2.9988425925925922E-2</v>
      </c>
      <c r="D163" s="25" t="s">
        <v>267</v>
      </c>
      <c r="E163" s="19" t="s">
        <v>161</v>
      </c>
      <c r="F163" s="25" t="s">
        <v>162</v>
      </c>
      <c r="G163" s="25" t="s">
        <v>162</v>
      </c>
      <c r="H163" s="25" t="s">
        <v>67</v>
      </c>
      <c r="I163" s="25">
        <v>174</v>
      </c>
      <c r="J163" s="25" t="s">
        <v>100</v>
      </c>
      <c r="K163" s="25">
        <v>155</v>
      </c>
    </row>
    <row r="164" spans="1:11">
      <c r="A164" s="2">
        <v>157</v>
      </c>
      <c r="B164" s="2">
        <v>20</v>
      </c>
      <c r="C164" s="24">
        <v>3.0046296296296297E-2</v>
      </c>
      <c r="D164" s="25" t="s">
        <v>268</v>
      </c>
      <c r="E164" s="19" t="s">
        <v>76</v>
      </c>
      <c r="F164" s="25" t="s">
        <v>77</v>
      </c>
      <c r="G164" s="25" t="s">
        <v>77</v>
      </c>
      <c r="H164" s="25" t="s">
        <v>120</v>
      </c>
      <c r="I164" s="25">
        <v>172</v>
      </c>
      <c r="J164" s="25" t="s">
        <v>121</v>
      </c>
      <c r="K164" s="25">
        <v>156</v>
      </c>
    </row>
    <row r="165" spans="1:11">
      <c r="A165" s="2">
        <v>158</v>
      </c>
      <c r="B165" s="2">
        <v>225</v>
      </c>
      <c r="C165" s="24">
        <v>3.0092592592592591E-2</v>
      </c>
      <c r="D165" s="25" t="s">
        <v>269</v>
      </c>
      <c r="E165" s="19" t="s">
        <v>55</v>
      </c>
      <c r="F165" s="25" t="s">
        <v>56</v>
      </c>
      <c r="G165" s="25" t="s">
        <v>56</v>
      </c>
      <c r="H165" s="25" t="s">
        <v>172</v>
      </c>
      <c r="I165" s="25">
        <v>171</v>
      </c>
      <c r="J165" s="25" t="s">
        <v>173</v>
      </c>
      <c r="K165" s="25">
        <v>157</v>
      </c>
    </row>
    <row r="166" spans="1:11">
      <c r="A166" s="2">
        <v>159</v>
      </c>
      <c r="B166" s="2">
        <v>765</v>
      </c>
      <c r="C166" s="24">
        <v>3.0104166666666668E-2</v>
      </c>
      <c r="D166" s="25" t="s">
        <v>270</v>
      </c>
      <c r="E166" s="19" t="s">
        <v>58</v>
      </c>
      <c r="F166" s="25" t="s">
        <v>59</v>
      </c>
      <c r="G166" s="25" t="s">
        <v>59</v>
      </c>
      <c r="H166" s="25" t="s">
        <v>120</v>
      </c>
      <c r="I166" s="25">
        <v>170</v>
      </c>
      <c r="J166" s="25" t="s">
        <v>121</v>
      </c>
      <c r="K166" s="25">
        <v>158</v>
      </c>
    </row>
    <row r="167" spans="1:11">
      <c r="A167" s="2">
        <v>160</v>
      </c>
      <c r="B167" s="2">
        <v>783</v>
      </c>
      <c r="C167" s="24">
        <v>3.0162037037037032E-2</v>
      </c>
      <c r="D167" s="25" t="s">
        <v>271</v>
      </c>
      <c r="E167" s="19" t="s">
        <v>114</v>
      </c>
      <c r="F167" s="25" t="s">
        <v>56</v>
      </c>
      <c r="G167" s="25" t="s">
        <v>56</v>
      </c>
      <c r="H167" s="25" t="s">
        <v>143</v>
      </c>
      <c r="I167" s="25">
        <v>173</v>
      </c>
      <c r="J167" s="25" t="s">
        <v>144</v>
      </c>
      <c r="K167" s="25">
        <v>159</v>
      </c>
    </row>
    <row r="168" spans="1:11">
      <c r="A168" s="2">
        <v>161</v>
      </c>
      <c r="B168" s="2">
        <v>177</v>
      </c>
      <c r="C168" s="24">
        <v>3.0219907407407407E-2</v>
      </c>
      <c r="D168" s="25" t="s">
        <v>272</v>
      </c>
      <c r="E168" s="19" t="s">
        <v>63</v>
      </c>
      <c r="F168" s="25" t="s">
        <v>64</v>
      </c>
      <c r="G168" s="25" t="s">
        <v>65</v>
      </c>
      <c r="H168" s="25" t="s">
        <v>67</v>
      </c>
      <c r="I168" s="25">
        <v>172</v>
      </c>
      <c r="J168" s="25" t="s">
        <v>130</v>
      </c>
      <c r="K168" s="25">
        <v>160</v>
      </c>
    </row>
    <row r="169" spans="1:11">
      <c r="A169" s="2">
        <v>162</v>
      </c>
      <c r="B169" s="2">
        <v>781</v>
      </c>
      <c r="C169" s="24">
        <v>3.0428240740740742E-2</v>
      </c>
      <c r="D169" s="25" t="s">
        <v>273</v>
      </c>
      <c r="E169" s="19" t="s">
        <v>84</v>
      </c>
      <c r="F169" s="25" t="s">
        <v>85</v>
      </c>
      <c r="G169" s="25" t="s">
        <v>24</v>
      </c>
      <c r="H169" s="25" t="s">
        <v>67</v>
      </c>
      <c r="I169" s="25">
        <v>171</v>
      </c>
      <c r="J169" s="25" t="s">
        <v>100</v>
      </c>
      <c r="K169" s="25">
        <v>161</v>
      </c>
    </row>
    <row r="170" spans="1:11">
      <c r="A170" s="2">
        <v>163</v>
      </c>
      <c r="B170" s="2">
        <v>197</v>
      </c>
      <c r="C170" s="24">
        <v>3.0567129629629628E-2</v>
      </c>
      <c r="D170" s="25" t="s">
        <v>274</v>
      </c>
      <c r="E170" s="19" t="s">
        <v>35</v>
      </c>
      <c r="F170" s="25" t="s">
        <v>36</v>
      </c>
      <c r="G170" s="25" t="s">
        <v>36</v>
      </c>
      <c r="H170" s="25" t="s">
        <v>143</v>
      </c>
      <c r="I170" s="25">
        <v>170</v>
      </c>
      <c r="J170" s="25" t="s">
        <v>144</v>
      </c>
      <c r="K170" s="25">
        <v>162</v>
      </c>
    </row>
    <row r="171" spans="1:11">
      <c r="A171" s="2">
        <v>164</v>
      </c>
      <c r="B171" s="2">
        <v>420</v>
      </c>
      <c r="C171" s="24">
        <v>3.0636574074074076E-2</v>
      </c>
      <c r="D171" s="25" t="s">
        <v>275</v>
      </c>
      <c r="E171" s="19" t="s">
        <v>107</v>
      </c>
      <c r="F171" s="25" t="s">
        <v>108</v>
      </c>
      <c r="G171" s="25" t="s">
        <v>72</v>
      </c>
      <c r="H171" s="25" t="s">
        <v>20</v>
      </c>
      <c r="I171" s="25">
        <v>169</v>
      </c>
      <c r="J171" s="25" t="s">
        <v>128</v>
      </c>
      <c r="K171" s="25">
        <v>163</v>
      </c>
    </row>
    <row r="172" spans="1:11">
      <c r="A172" s="2">
        <v>165</v>
      </c>
      <c r="B172" s="2">
        <v>21</v>
      </c>
      <c r="C172" s="24">
        <v>3.0694444444444444E-2</v>
      </c>
      <c r="D172" s="25" t="s">
        <v>276</v>
      </c>
      <c r="E172" s="19" t="s">
        <v>76</v>
      </c>
      <c r="F172" s="25" t="s">
        <v>77</v>
      </c>
      <c r="G172" s="25" t="s">
        <v>77</v>
      </c>
      <c r="H172" s="25" t="s">
        <v>143</v>
      </c>
      <c r="I172" s="25">
        <v>168</v>
      </c>
      <c r="J172" s="25" t="s">
        <v>144</v>
      </c>
      <c r="K172" s="25">
        <v>164</v>
      </c>
    </row>
    <row r="173" spans="1:11">
      <c r="A173" s="2">
        <v>166</v>
      </c>
      <c r="B173" s="2">
        <v>283</v>
      </c>
      <c r="C173" s="24">
        <v>3.0706018518518521E-2</v>
      </c>
      <c r="D173" s="25" t="s">
        <v>277</v>
      </c>
      <c r="E173" s="19" t="s">
        <v>152</v>
      </c>
      <c r="F173" s="25" t="s">
        <v>153</v>
      </c>
      <c r="G173" s="25" t="s">
        <v>153</v>
      </c>
      <c r="H173" s="25" t="s">
        <v>157</v>
      </c>
      <c r="I173" s="25">
        <v>169</v>
      </c>
      <c r="J173" s="25" t="s">
        <v>158</v>
      </c>
      <c r="K173" s="25">
        <v>165</v>
      </c>
    </row>
    <row r="174" spans="1:11">
      <c r="A174" s="2">
        <v>167</v>
      </c>
      <c r="B174" s="2">
        <v>369</v>
      </c>
      <c r="C174" s="24">
        <v>3.0717592592592591E-2</v>
      </c>
      <c r="D174" s="25" t="s">
        <v>278</v>
      </c>
      <c r="E174" s="19" t="s">
        <v>52</v>
      </c>
      <c r="F174" s="25" t="s">
        <v>53</v>
      </c>
      <c r="G174" s="25" t="s">
        <v>53</v>
      </c>
      <c r="H174" s="25" t="s">
        <v>195</v>
      </c>
      <c r="I174" s="25">
        <v>167</v>
      </c>
      <c r="J174" s="25" t="s">
        <v>130</v>
      </c>
      <c r="K174" s="25">
        <v>166</v>
      </c>
    </row>
    <row r="175" spans="1:11">
      <c r="A175" s="2">
        <v>168</v>
      </c>
      <c r="B175" s="2">
        <v>50</v>
      </c>
      <c r="C175" s="24">
        <v>3.0729166666666669E-2</v>
      </c>
      <c r="D175" s="25" t="s">
        <v>279</v>
      </c>
      <c r="E175" s="19" t="s">
        <v>136</v>
      </c>
      <c r="F175" s="25" t="s">
        <v>137</v>
      </c>
      <c r="G175" s="25" t="s">
        <v>137</v>
      </c>
      <c r="H175" s="25" t="s">
        <v>210</v>
      </c>
      <c r="I175" s="25">
        <v>168</v>
      </c>
      <c r="J175" s="25" t="s">
        <v>280</v>
      </c>
      <c r="K175" s="25">
        <v>167</v>
      </c>
    </row>
    <row r="176" spans="1:11">
      <c r="A176" s="2">
        <v>169</v>
      </c>
      <c r="B176" s="2">
        <v>407</v>
      </c>
      <c r="C176" s="24">
        <v>3.0763888888888886E-2</v>
      </c>
      <c r="D176" s="25" t="s">
        <v>281</v>
      </c>
      <c r="E176" s="19" t="s">
        <v>107</v>
      </c>
      <c r="F176" s="25" t="s">
        <v>108</v>
      </c>
      <c r="G176" s="25" t="s">
        <v>72</v>
      </c>
      <c r="H176" s="25" t="s">
        <v>37</v>
      </c>
      <c r="I176" s="25">
        <v>166</v>
      </c>
      <c r="J176" s="25" t="s">
        <v>133</v>
      </c>
      <c r="K176" s="25">
        <v>168</v>
      </c>
    </row>
    <row r="177" spans="1:11">
      <c r="A177" s="2">
        <v>170</v>
      </c>
      <c r="B177" s="2">
        <v>252</v>
      </c>
      <c r="C177" s="24">
        <v>3.0810185185185187E-2</v>
      </c>
      <c r="D177" s="25" t="s">
        <v>282</v>
      </c>
      <c r="E177" s="19" t="s">
        <v>95</v>
      </c>
      <c r="F177" s="25" t="s">
        <v>96</v>
      </c>
      <c r="G177" s="25" t="s">
        <v>96</v>
      </c>
      <c r="H177" s="25" t="s">
        <v>183</v>
      </c>
      <c r="I177" s="25">
        <v>167</v>
      </c>
      <c r="J177" s="25" t="s">
        <v>184</v>
      </c>
      <c r="K177" s="25">
        <v>169</v>
      </c>
    </row>
    <row r="178" spans="1:11">
      <c r="A178" s="2">
        <v>171</v>
      </c>
      <c r="B178" s="2">
        <v>432</v>
      </c>
      <c r="C178" s="24">
        <v>3.0868055555555555E-2</v>
      </c>
      <c r="D178" s="25" t="s">
        <v>283</v>
      </c>
      <c r="E178" s="19" t="s">
        <v>107</v>
      </c>
      <c r="F178" s="25" t="s">
        <v>108</v>
      </c>
      <c r="G178" s="25" t="s">
        <v>72</v>
      </c>
      <c r="H178" s="25" t="s">
        <v>195</v>
      </c>
      <c r="I178" s="25">
        <v>165</v>
      </c>
      <c r="J178" s="25" t="s">
        <v>144</v>
      </c>
      <c r="K178" s="25">
        <v>170</v>
      </c>
    </row>
    <row r="179" spans="1:11">
      <c r="A179" s="2">
        <v>172</v>
      </c>
      <c r="B179" s="2">
        <v>545</v>
      </c>
      <c r="C179" s="24">
        <v>3.0902777777777779E-2</v>
      </c>
      <c r="D179" s="25" t="s">
        <v>284</v>
      </c>
      <c r="E179" s="19" t="s">
        <v>81</v>
      </c>
      <c r="F179" s="25" t="s">
        <v>82</v>
      </c>
      <c r="G179" s="25" t="s">
        <v>65</v>
      </c>
      <c r="H179" s="25" t="s">
        <v>99</v>
      </c>
      <c r="I179" s="25">
        <v>164</v>
      </c>
      <c r="J179" s="25" t="s">
        <v>193</v>
      </c>
      <c r="K179" s="25">
        <v>171</v>
      </c>
    </row>
    <row r="180" spans="1:11">
      <c r="A180" s="2">
        <v>173</v>
      </c>
      <c r="B180" s="2">
        <v>58</v>
      </c>
      <c r="C180" s="24">
        <v>3.0937499999999996E-2</v>
      </c>
      <c r="D180" s="25" t="s">
        <v>285</v>
      </c>
      <c r="E180" s="19" t="s">
        <v>136</v>
      </c>
      <c r="F180" s="25" t="s">
        <v>137</v>
      </c>
      <c r="G180" s="25" t="s">
        <v>137</v>
      </c>
      <c r="H180" s="25" t="s">
        <v>99</v>
      </c>
      <c r="I180" s="25">
        <v>163</v>
      </c>
      <c r="J180" s="25" t="s">
        <v>133</v>
      </c>
      <c r="K180" s="25">
        <v>172</v>
      </c>
    </row>
    <row r="181" spans="1:11">
      <c r="A181" s="2">
        <v>174</v>
      </c>
      <c r="B181" s="2">
        <v>277</v>
      </c>
      <c r="C181" s="24">
        <v>3.096064814814815E-2</v>
      </c>
      <c r="D181" s="25" t="s">
        <v>286</v>
      </c>
      <c r="E181" s="19" t="s">
        <v>95</v>
      </c>
      <c r="F181" s="25" t="s">
        <v>96</v>
      </c>
      <c r="G181" s="25" t="s">
        <v>96</v>
      </c>
      <c r="H181" s="25" t="s">
        <v>99</v>
      </c>
      <c r="I181" s="25">
        <v>162</v>
      </c>
      <c r="J181" s="25" t="s">
        <v>130</v>
      </c>
      <c r="K181" s="25">
        <v>173</v>
      </c>
    </row>
    <row r="182" spans="1:11">
      <c r="A182" s="2">
        <v>175</v>
      </c>
      <c r="B182" s="2">
        <v>580</v>
      </c>
      <c r="C182" s="24">
        <v>3.1041666666666665E-2</v>
      </c>
      <c r="D182" s="25" t="s">
        <v>287</v>
      </c>
      <c r="E182" s="19" t="s">
        <v>44</v>
      </c>
      <c r="F182" s="25" t="s">
        <v>45</v>
      </c>
      <c r="G182" s="25" t="s">
        <v>45</v>
      </c>
      <c r="H182" s="25" t="s">
        <v>195</v>
      </c>
      <c r="I182" s="25">
        <v>161</v>
      </c>
      <c r="J182" s="25" t="s">
        <v>288</v>
      </c>
      <c r="K182" s="25">
        <v>174</v>
      </c>
    </row>
    <row r="183" spans="1:11">
      <c r="A183" s="2">
        <v>176</v>
      </c>
      <c r="B183" s="2">
        <v>355</v>
      </c>
      <c r="C183" s="24">
        <v>3.1064814814814812E-2</v>
      </c>
      <c r="D183" s="25" t="s">
        <v>289</v>
      </c>
      <c r="E183" s="19" t="s">
        <v>52</v>
      </c>
      <c r="F183" s="25" t="s">
        <v>53</v>
      </c>
      <c r="G183" s="25" t="s">
        <v>53</v>
      </c>
      <c r="H183" s="25" t="s">
        <v>30</v>
      </c>
      <c r="I183" s="25">
        <v>160</v>
      </c>
      <c r="J183" s="25" t="s">
        <v>133</v>
      </c>
      <c r="K183" s="25">
        <v>175</v>
      </c>
    </row>
    <row r="184" spans="1:11">
      <c r="A184" s="2">
        <v>177</v>
      </c>
      <c r="B184" s="2">
        <v>768</v>
      </c>
      <c r="C184" s="24">
        <v>3.1099537037037037E-2</v>
      </c>
      <c r="D184" s="25" t="s">
        <v>290</v>
      </c>
      <c r="E184" s="19" t="s">
        <v>95</v>
      </c>
      <c r="F184" s="25" t="s">
        <v>96</v>
      </c>
      <c r="G184" s="25" t="s">
        <v>96</v>
      </c>
      <c r="H184" s="25" t="s">
        <v>250</v>
      </c>
      <c r="I184" s="25">
        <v>159</v>
      </c>
      <c r="J184" s="25" t="s">
        <v>144</v>
      </c>
      <c r="K184" s="25">
        <v>176</v>
      </c>
    </row>
    <row r="185" spans="1:11">
      <c r="A185" s="2">
        <v>178</v>
      </c>
      <c r="B185" s="2">
        <v>769</v>
      </c>
      <c r="C185" s="24">
        <v>3.1122685185185187E-2</v>
      </c>
      <c r="D185" s="25" t="s">
        <v>291</v>
      </c>
      <c r="E185" s="19" t="s">
        <v>40</v>
      </c>
      <c r="F185" s="25" t="s">
        <v>41</v>
      </c>
      <c r="G185" s="25" t="s">
        <v>29</v>
      </c>
      <c r="H185" s="25" t="s">
        <v>99</v>
      </c>
      <c r="I185" s="25">
        <v>158</v>
      </c>
      <c r="J185" s="25" t="s">
        <v>90</v>
      </c>
      <c r="K185" s="25">
        <v>177</v>
      </c>
    </row>
    <row r="186" spans="1:11">
      <c r="A186" s="2">
        <v>179</v>
      </c>
      <c r="B186" s="2">
        <v>295</v>
      </c>
      <c r="C186" s="24">
        <v>3.1145833333333334E-2</v>
      </c>
      <c r="D186" s="25" t="s">
        <v>292</v>
      </c>
      <c r="E186" s="19" t="s">
        <v>32</v>
      </c>
      <c r="F186" s="25" t="s">
        <v>33</v>
      </c>
      <c r="G186" s="25" t="s">
        <v>33</v>
      </c>
      <c r="H186" s="25" t="s">
        <v>30</v>
      </c>
      <c r="I186" s="25">
        <v>157</v>
      </c>
      <c r="J186" s="25" t="s">
        <v>42</v>
      </c>
      <c r="K186" s="25">
        <v>178</v>
      </c>
    </row>
    <row r="187" spans="1:11">
      <c r="A187" s="2">
        <v>180</v>
      </c>
      <c r="B187" s="2">
        <v>48</v>
      </c>
      <c r="C187" s="24">
        <v>3.1180555555555555E-2</v>
      </c>
      <c r="D187" s="25" t="s">
        <v>293</v>
      </c>
      <c r="E187" s="19" t="s">
        <v>136</v>
      </c>
      <c r="F187" s="25" t="s">
        <v>137</v>
      </c>
      <c r="G187" s="25" t="s">
        <v>137</v>
      </c>
      <c r="H187" s="25" t="s">
        <v>157</v>
      </c>
      <c r="I187" s="25">
        <v>166</v>
      </c>
      <c r="J187" s="25" t="s">
        <v>220</v>
      </c>
      <c r="K187" s="25">
        <v>179</v>
      </c>
    </row>
    <row r="188" spans="1:11">
      <c r="A188" s="2">
        <v>181</v>
      </c>
      <c r="B188" s="2">
        <v>233</v>
      </c>
      <c r="C188" s="24">
        <v>3.125E-2</v>
      </c>
      <c r="D188" s="25" t="s">
        <v>294</v>
      </c>
      <c r="E188" s="19" t="s">
        <v>55</v>
      </c>
      <c r="F188" s="25" t="s">
        <v>56</v>
      </c>
      <c r="G188" s="25" t="s">
        <v>56</v>
      </c>
      <c r="H188" s="25" t="s">
        <v>143</v>
      </c>
      <c r="I188" s="25">
        <v>156</v>
      </c>
      <c r="J188" s="25" t="s">
        <v>164</v>
      </c>
      <c r="K188" s="25">
        <v>180</v>
      </c>
    </row>
    <row r="189" spans="1:11">
      <c r="A189" s="2">
        <v>182</v>
      </c>
      <c r="B189" s="2">
        <v>242</v>
      </c>
      <c r="C189" s="24">
        <v>3.1273148148148147E-2</v>
      </c>
      <c r="D189" s="25" t="s">
        <v>295</v>
      </c>
      <c r="E189" s="19" t="s">
        <v>55</v>
      </c>
      <c r="F189" s="25" t="s">
        <v>56</v>
      </c>
      <c r="G189" s="25" t="s">
        <v>56</v>
      </c>
      <c r="H189" s="25" t="s">
        <v>157</v>
      </c>
      <c r="I189" s="25">
        <v>165</v>
      </c>
      <c r="J189" s="25" t="s">
        <v>158</v>
      </c>
      <c r="K189" s="25">
        <v>181</v>
      </c>
    </row>
    <row r="190" spans="1:11">
      <c r="A190" s="2">
        <v>183</v>
      </c>
      <c r="B190" s="2">
        <v>249</v>
      </c>
      <c r="C190" s="24">
        <v>3.1412037037037037E-2</v>
      </c>
      <c r="D190" s="25" t="s">
        <v>296</v>
      </c>
      <c r="E190" s="19" t="s">
        <v>95</v>
      </c>
      <c r="F190" s="25" t="s">
        <v>96</v>
      </c>
      <c r="G190" s="25" t="s">
        <v>96</v>
      </c>
      <c r="H190" s="25" t="s">
        <v>172</v>
      </c>
      <c r="I190" s="25">
        <v>164</v>
      </c>
      <c r="J190" s="25" t="s">
        <v>173</v>
      </c>
      <c r="K190" s="25">
        <v>182</v>
      </c>
    </row>
    <row r="191" spans="1:11">
      <c r="A191" s="2">
        <v>184</v>
      </c>
      <c r="B191" s="2">
        <v>734</v>
      </c>
      <c r="C191" s="24">
        <v>3.1469907407407412E-2</v>
      </c>
      <c r="D191" s="25" t="s">
        <v>297</v>
      </c>
      <c r="E191" s="19" t="s">
        <v>55</v>
      </c>
      <c r="F191" s="25" t="s">
        <v>56</v>
      </c>
      <c r="G191" s="25" t="s">
        <v>56</v>
      </c>
      <c r="H191" s="25" t="s">
        <v>143</v>
      </c>
      <c r="I191" s="25">
        <v>155</v>
      </c>
      <c r="J191" s="25" t="s">
        <v>92</v>
      </c>
      <c r="K191" s="25">
        <v>183</v>
      </c>
    </row>
    <row r="192" spans="1:11">
      <c r="A192" s="2">
        <v>185</v>
      </c>
      <c r="B192" s="2">
        <v>99</v>
      </c>
      <c r="C192" s="24">
        <v>3.1504629629629625E-2</v>
      </c>
      <c r="D192" s="25" t="s">
        <v>298</v>
      </c>
      <c r="E192" s="19" t="s">
        <v>40</v>
      </c>
      <c r="F192" s="25" t="s">
        <v>41</v>
      </c>
      <c r="G192" s="25" t="s">
        <v>29</v>
      </c>
      <c r="H192" s="25" t="s">
        <v>149</v>
      </c>
      <c r="I192" s="25">
        <v>163</v>
      </c>
      <c r="J192" s="25" t="s">
        <v>121</v>
      </c>
      <c r="K192" s="25">
        <v>184</v>
      </c>
    </row>
    <row r="193" spans="1:11">
      <c r="A193" s="2">
        <v>186</v>
      </c>
      <c r="B193" s="2">
        <v>339</v>
      </c>
      <c r="C193" s="24">
        <v>3.155092592592592E-2</v>
      </c>
      <c r="D193" s="25" t="s">
        <v>299</v>
      </c>
      <c r="E193" s="19" t="s">
        <v>52</v>
      </c>
      <c r="F193" s="25" t="s">
        <v>53</v>
      </c>
      <c r="G193" s="25" t="s">
        <v>53</v>
      </c>
      <c r="H193" s="25" t="s">
        <v>67</v>
      </c>
      <c r="I193" s="25">
        <v>154</v>
      </c>
      <c r="J193" s="25" t="s">
        <v>193</v>
      </c>
      <c r="K193" s="25">
        <v>185</v>
      </c>
    </row>
    <row r="194" spans="1:11">
      <c r="A194" s="2">
        <v>187</v>
      </c>
      <c r="B194" s="2">
        <v>176</v>
      </c>
      <c r="C194" s="24">
        <v>3.1585648148148147E-2</v>
      </c>
      <c r="D194" s="25" t="s">
        <v>300</v>
      </c>
      <c r="E194" s="19" t="s">
        <v>63</v>
      </c>
      <c r="F194" s="25" t="s">
        <v>64</v>
      </c>
      <c r="G194" s="25" t="s">
        <v>65</v>
      </c>
      <c r="H194" s="25" t="s">
        <v>210</v>
      </c>
      <c r="I194" s="25">
        <v>162</v>
      </c>
      <c r="J194" s="25" t="s">
        <v>184</v>
      </c>
      <c r="K194" s="25">
        <v>186</v>
      </c>
    </row>
    <row r="195" spans="1:11">
      <c r="A195" s="2">
        <v>188</v>
      </c>
      <c r="B195" s="2">
        <v>72</v>
      </c>
      <c r="C195" s="24">
        <v>3.1597222222222221E-2</v>
      </c>
      <c r="D195" s="25" t="s">
        <v>301</v>
      </c>
      <c r="E195" s="19" t="s">
        <v>136</v>
      </c>
      <c r="F195" s="25" t="s">
        <v>137</v>
      </c>
      <c r="G195" s="25" t="s">
        <v>137</v>
      </c>
      <c r="H195" s="25" t="s">
        <v>89</v>
      </c>
      <c r="I195" s="25">
        <v>153</v>
      </c>
      <c r="J195" s="25" t="s">
        <v>193</v>
      </c>
      <c r="K195" s="25">
        <v>187</v>
      </c>
    </row>
    <row r="196" spans="1:11">
      <c r="A196" s="2">
        <v>189</v>
      </c>
      <c r="B196" s="2">
        <v>143</v>
      </c>
      <c r="C196" s="24">
        <v>3.1608796296296295E-2</v>
      </c>
      <c r="D196" s="25" t="s">
        <v>302</v>
      </c>
      <c r="E196" s="19" t="s">
        <v>70</v>
      </c>
      <c r="F196" s="25" t="s">
        <v>71</v>
      </c>
      <c r="G196" s="25" t="s">
        <v>72</v>
      </c>
      <c r="H196" s="25" t="s">
        <v>99</v>
      </c>
      <c r="I196" s="25">
        <v>152</v>
      </c>
      <c r="J196" s="25" t="s">
        <v>100</v>
      </c>
      <c r="K196" s="25">
        <v>188</v>
      </c>
    </row>
    <row r="197" spans="1:11">
      <c r="A197" s="2">
        <v>190</v>
      </c>
      <c r="B197" s="2">
        <v>609</v>
      </c>
      <c r="C197" s="24">
        <v>3.1643518518518522E-2</v>
      </c>
      <c r="D197" s="25" t="s">
        <v>303</v>
      </c>
      <c r="E197" s="19" t="s">
        <v>44</v>
      </c>
      <c r="F197" s="25" t="s">
        <v>45</v>
      </c>
      <c r="G197" s="25" t="s">
        <v>45</v>
      </c>
      <c r="H197" s="25" t="s">
        <v>99</v>
      </c>
      <c r="I197" s="25">
        <v>151</v>
      </c>
      <c r="J197" s="25" t="s">
        <v>19</v>
      </c>
      <c r="K197" s="25" t="s">
        <v>19</v>
      </c>
    </row>
    <row r="198" spans="1:11">
      <c r="A198" s="2">
        <v>191</v>
      </c>
      <c r="B198" s="2">
        <v>499</v>
      </c>
      <c r="C198" s="24">
        <v>3.1643518518518522E-2</v>
      </c>
      <c r="D198" s="25" t="s">
        <v>304</v>
      </c>
      <c r="E198" s="19" t="s">
        <v>84</v>
      </c>
      <c r="F198" s="25" t="s">
        <v>85</v>
      </c>
      <c r="G198" s="25" t="s">
        <v>24</v>
      </c>
      <c r="H198" s="25" t="s">
        <v>99</v>
      </c>
      <c r="I198" s="25">
        <v>150</v>
      </c>
      <c r="J198" s="25" t="s">
        <v>130</v>
      </c>
      <c r="K198" s="25">
        <v>189</v>
      </c>
    </row>
    <row r="199" spans="1:11">
      <c r="A199" s="2">
        <v>192</v>
      </c>
      <c r="B199" s="2">
        <v>755</v>
      </c>
      <c r="C199" s="24">
        <v>3.1678240740740743E-2</v>
      </c>
      <c r="D199" s="25" t="s">
        <v>305</v>
      </c>
      <c r="E199" s="19" t="s">
        <v>49</v>
      </c>
      <c r="F199" s="25" t="s">
        <v>50</v>
      </c>
      <c r="G199" s="25" t="s">
        <v>50</v>
      </c>
      <c r="H199" s="25" t="s">
        <v>37</v>
      </c>
      <c r="I199" s="25">
        <v>149</v>
      </c>
      <c r="J199" s="25" t="s">
        <v>92</v>
      </c>
      <c r="K199" s="25">
        <v>190</v>
      </c>
    </row>
    <row r="200" spans="1:11">
      <c r="A200" s="2">
        <v>193</v>
      </c>
      <c r="B200" s="2">
        <v>487</v>
      </c>
      <c r="C200" s="24">
        <v>3.1712962962962964E-2</v>
      </c>
      <c r="D200" s="25" t="s">
        <v>306</v>
      </c>
      <c r="E200" s="19" t="s">
        <v>84</v>
      </c>
      <c r="F200" s="25" t="s">
        <v>85</v>
      </c>
      <c r="G200" s="25" t="s">
        <v>24</v>
      </c>
      <c r="H200" s="25" t="s">
        <v>143</v>
      </c>
      <c r="I200" s="25">
        <v>148</v>
      </c>
      <c r="J200" s="25" t="s">
        <v>90</v>
      </c>
      <c r="K200" s="25">
        <v>191</v>
      </c>
    </row>
    <row r="201" spans="1:11">
      <c r="A201" s="2">
        <v>194</v>
      </c>
      <c r="B201" s="2">
        <v>76</v>
      </c>
      <c r="C201" s="24">
        <v>3.1805555555555552E-2</v>
      </c>
      <c r="D201" s="25" t="s">
        <v>307</v>
      </c>
      <c r="E201" s="19" t="s">
        <v>136</v>
      </c>
      <c r="F201" s="25" t="s">
        <v>137</v>
      </c>
      <c r="G201" s="25" t="s">
        <v>137</v>
      </c>
      <c r="H201" s="25" t="s">
        <v>89</v>
      </c>
      <c r="I201" s="25">
        <v>147</v>
      </c>
      <c r="J201" s="25" t="s">
        <v>200</v>
      </c>
      <c r="K201" s="25">
        <v>192</v>
      </c>
    </row>
    <row r="202" spans="1:11">
      <c r="A202" s="2">
        <v>195</v>
      </c>
      <c r="B202" s="2">
        <v>39</v>
      </c>
      <c r="C202" s="24">
        <v>3.1875000000000001E-2</v>
      </c>
      <c r="D202" s="25" t="s">
        <v>308</v>
      </c>
      <c r="E202" s="19" t="s">
        <v>136</v>
      </c>
      <c r="F202" s="25" t="s">
        <v>137</v>
      </c>
      <c r="G202" s="25" t="s">
        <v>137</v>
      </c>
      <c r="H202" s="25" t="s">
        <v>120</v>
      </c>
      <c r="I202" s="25">
        <v>161</v>
      </c>
      <c r="J202" s="25" t="s">
        <v>121</v>
      </c>
      <c r="K202" s="25">
        <v>193</v>
      </c>
    </row>
    <row r="203" spans="1:11">
      <c r="A203" s="2">
        <v>196</v>
      </c>
      <c r="B203" s="2">
        <v>350</v>
      </c>
      <c r="C203" s="24">
        <v>3.1909722222222221E-2</v>
      </c>
      <c r="D203" s="25" t="s">
        <v>309</v>
      </c>
      <c r="E203" s="19" t="s">
        <v>52</v>
      </c>
      <c r="F203" s="25" t="s">
        <v>53</v>
      </c>
      <c r="G203" s="25" t="s">
        <v>53</v>
      </c>
      <c r="H203" s="25" t="s">
        <v>210</v>
      </c>
      <c r="I203" s="25">
        <v>160</v>
      </c>
      <c r="J203" s="25" t="s">
        <v>184</v>
      </c>
      <c r="K203" s="25">
        <v>194</v>
      </c>
    </row>
    <row r="204" spans="1:11">
      <c r="A204" s="2">
        <v>197</v>
      </c>
      <c r="B204" s="2">
        <v>531</v>
      </c>
      <c r="C204" s="24">
        <v>3.2002314814814817E-2</v>
      </c>
      <c r="D204" s="25" t="s">
        <v>310</v>
      </c>
      <c r="E204" s="19" t="s">
        <v>81</v>
      </c>
      <c r="F204" s="25" t="s">
        <v>82</v>
      </c>
      <c r="G204" s="25" t="s">
        <v>65</v>
      </c>
      <c r="H204" s="25" t="s">
        <v>67</v>
      </c>
      <c r="I204" s="25">
        <v>146</v>
      </c>
      <c r="J204" s="25" t="s">
        <v>200</v>
      </c>
      <c r="K204" s="25">
        <v>195</v>
      </c>
    </row>
    <row r="205" spans="1:11">
      <c r="A205" s="2">
        <v>198</v>
      </c>
      <c r="B205" s="2">
        <v>525</v>
      </c>
      <c r="C205" s="24">
        <v>3.2048611111111111E-2</v>
      </c>
      <c r="D205" s="25" t="s">
        <v>311</v>
      </c>
      <c r="E205" s="19" t="s">
        <v>81</v>
      </c>
      <c r="F205" s="25" t="s">
        <v>82</v>
      </c>
      <c r="G205" s="25" t="s">
        <v>65</v>
      </c>
      <c r="H205" s="25" t="s">
        <v>198</v>
      </c>
      <c r="I205" s="25">
        <v>159</v>
      </c>
      <c r="J205" s="25" t="s">
        <v>220</v>
      </c>
      <c r="K205" s="25">
        <v>196</v>
      </c>
    </row>
    <row r="206" spans="1:11">
      <c r="A206" s="2">
        <v>199</v>
      </c>
      <c r="B206" s="2">
        <v>455</v>
      </c>
      <c r="C206" s="24">
        <v>3.2129629629629626E-2</v>
      </c>
      <c r="D206" s="25" t="s">
        <v>312</v>
      </c>
      <c r="E206" s="19" t="s">
        <v>111</v>
      </c>
      <c r="F206" s="25" t="s">
        <v>112</v>
      </c>
      <c r="G206" s="25" t="s">
        <v>112</v>
      </c>
      <c r="H206" s="25" t="s">
        <v>195</v>
      </c>
      <c r="I206" s="25">
        <v>145</v>
      </c>
      <c r="J206" s="25" t="s">
        <v>144</v>
      </c>
      <c r="K206" s="25">
        <v>197</v>
      </c>
    </row>
    <row r="207" spans="1:11">
      <c r="A207" s="2">
        <v>200</v>
      </c>
      <c r="B207" s="2">
        <v>69</v>
      </c>
      <c r="C207" s="24">
        <v>3.2256944444444442E-2</v>
      </c>
      <c r="D207" s="25" t="s">
        <v>313</v>
      </c>
      <c r="E207" s="19" t="s">
        <v>136</v>
      </c>
      <c r="F207" s="25" t="s">
        <v>137</v>
      </c>
      <c r="G207" s="25" t="s">
        <v>137</v>
      </c>
      <c r="H207" s="25" t="s">
        <v>67</v>
      </c>
      <c r="I207" s="25">
        <v>144</v>
      </c>
      <c r="J207" s="25" t="s">
        <v>208</v>
      </c>
      <c r="K207" s="25">
        <v>198</v>
      </c>
    </row>
    <row r="208" spans="1:11">
      <c r="A208" s="2">
        <v>201</v>
      </c>
      <c r="B208" s="2">
        <v>43</v>
      </c>
      <c r="C208" s="24">
        <v>3.2268518518518523E-2</v>
      </c>
      <c r="D208" s="25" t="s">
        <v>314</v>
      </c>
      <c r="E208" s="19" t="s">
        <v>136</v>
      </c>
      <c r="F208" s="25" t="s">
        <v>137</v>
      </c>
      <c r="G208" s="25" t="s">
        <v>137</v>
      </c>
      <c r="H208" s="25" t="s">
        <v>120</v>
      </c>
      <c r="I208" s="25">
        <v>158</v>
      </c>
      <c r="J208" s="25" t="s">
        <v>169</v>
      </c>
      <c r="K208" s="25">
        <v>199</v>
      </c>
    </row>
    <row r="209" spans="1:11">
      <c r="A209" s="2">
        <v>202</v>
      </c>
      <c r="B209" s="2">
        <v>12</v>
      </c>
      <c r="C209" s="24">
        <v>3.2280092592592589E-2</v>
      </c>
      <c r="D209" s="25" t="s">
        <v>315</v>
      </c>
      <c r="E209" s="19" t="s">
        <v>76</v>
      </c>
      <c r="F209" s="25" t="s">
        <v>77</v>
      </c>
      <c r="G209" s="25" t="s">
        <v>77</v>
      </c>
      <c r="H209" s="25" t="s">
        <v>37</v>
      </c>
      <c r="I209" s="25">
        <v>143</v>
      </c>
      <c r="J209" s="25" t="s">
        <v>38</v>
      </c>
      <c r="K209" s="25">
        <v>200</v>
      </c>
    </row>
    <row r="210" spans="1:11">
      <c r="A210" s="2">
        <v>203</v>
      </c>
      <c r="B210" s="2">
        <v>33</v>
      </c>
      <c r="C210" s="24">
        <v>3.2280092592592589E-2</v>
      </c>
      <c r="D210" s="25" t="s">
        <v>316</v>
      </c>
      <c r="E210" s="19" t="s">
        <v>136</v>
      </c>
      <c r="F210" s="25" t="s">
        <v>137</v>
      </c>
      <c r="G210" s="25" t="s">
        <v>137</v>
      </c>
      <c r="H210" s="25" t="s">
        <v>210</v>
      </c>
      <c r="I210" s="25">
        <v>157</v>
      </c>
      <c r="J210" s="25" t="s">
        <v>177</v>
      </c>
      <c r="K210" s="25">
        <v>201</v>
      </c>
    </row>
    <row r="211" spans="1:11">
      <c r="A211" s="2">
        <v>204</v>
      </c>
      <c r="B211" s="2">
        <v>55</v>
      </c>
      <c r="C211" s="24">
        <v>3.2280092592592589E-2</v>
      </c>
      <c r="D211" s="25" t="s">
        <v>317</v>
      </c>
      <c r="E211" s="19" t="s">
        <v>136</v>
      </c>
      <c r="F211" s="25" t="s">
        <v>137</v>
      </c>
      <c r="G211" s="25" t="s">
        <v>137</v>
      </c>
      <c r="H211" s="25" t="s">
        <v>157</v>
      </c>
      <c r="I211" s="25">
        <v>156</v>
      </c>
      <c r="J211" s="25" t="s">
        <v>246</v>
      </c>
      <c r="K211" s="25">
        <v>202</v>
      </c>
    </row>
    <row r="212" spans="1:11">
      <c r="A212" s="2">
        <v>205</v>
      </c>
      <c r="B212" s="2">
        <v>316</v>
      </c>
      <c r="C212" s="24">
        <v>3.229166666666667E-2</v>
      </c>
      <c r="D212" s="25" t="s">
        <v>318</v>
      </c>
      <c r="E212" s="19" t="s">
        <v>32</v>
      </c>
      <c r="F212" s="25" t="s">
        <v>33</v>
      </c>
      <c r="G212" s="25" t="s">
        <v>33</v>
      </c>
      <c r="H212" s="25" t="s">
        <v>143</v>
      </c>
      <c r="I212" s="25">
        <v>142</v>
      </c>
      <c r="J212" s="25" t="s">
        <v>144</v>
      </c>
      <c r="K212" s="25">
        <v>203</v>
      </c>
    </row>
    <row r="213" spans="1:11">
      <c r="A213" s="2">
        <v>206</v>
      </c>
      <c r="B213" s="2">
        <v>284</v>
      </c>
      <c r="C213" s="24">
        <v>3.2361111111111111E-2</v>
      </c>
      <c r="D213" s="25" t="s">
        <v>319</v>
      </c>
      <c r="E213" s="19" t="s">
        <v>152</v>
      </c>
      <c r="F213" s="25" t="s">
        <v>153</v>
      </c>
      <c r="G213" s="25" t="s">
        <v>153</v>
      </c>
      <c r="H213" s="25" t="s">
        <v>30</v>
      </c>
      <c r="I213" s="25">
        <v>141</v>
      </c>
      <c r="J213" s="25" t="s">
        <v>42</v>
      </c>
      <c r="K213" s="25">
        <v>204</v>
      </c>
    </row>
    <row r="214" spans="1:11">
      <c r="A214" s="2">
        <v>207</v>
      </c>
      <c r="B214" s="2">
        <v>285</v>
      </c>
      <c r="C214" s="24">
        <v>3.2372685185185185E-2</v>
      </c>
      <c r="D214" s="25" t="s">
        <v>320</v>
      </c>
      <c r="E214" s="19" t="s">
        <v>152</v>
      </c>
      <c r="F214" s="25" t="s">
        <v>153</v>
      </c>
      <c r="G214" s="25" t="s">
        <v>153</v>
      </c>
      <c r="H214" s="25" t="s">
        <v>89</v>
      </c>
      <c r="I214" s="25">
        <v>140</v>
      </c>
      <c r="J214" s="25" t="s">
        <v>90</v>
      </c>
      <c r="K214" s="25">
        <v>205</v>
      </c>
    </row>
    <row r="215" spans="1:11">
      <c r="A215" s="2">
        <v>208</v>
      </c>
      <c r="B215" s="2">
        <v>382</v>
      </c>
      <c r="C215" s="24">
        <v>3.2395833333333332E-2</v>
      </c>
      <c r="D215" s="25" t="s">
        <v>321</v>
      </c>
      <c r="E215" s="19" t="s">
        <v>107</v>
      </c>
      <c r="F215" s="25" t="s">
        <v>108</v>
      </c>
      <c r="G215" s="25" t="s">
        <v>72</v>
      </c>
      <c r="H215" s="25" t="s">
        <v>120</v>
      </c>
      <c r="I215" s="25">
        <v>155</v>
      </c>
      <c r="J215" s="25" t="s">
        <v>246</v>
      </c>
      <c r="K215" s="25">
        <v>206</v>
      </c>
    </row>
    <row r="216" spans="1:11">
      <c r="A216" s="2">
        <v>209</v>
      </c>
      <c r="B216" s="2">
        <v>6</v>
      </c>
      <c r="C216" s="24">
        <v>3.2407407407407406E-2</v>
      </c>
      <c r="D216" s="25" t="s">
        <v>322</v>
      </c>
      <c r="E216" s="19" t="s">
        <v>76</v>
      </c>
      <c r="F216" s="25" t="s">
        <v>77</v>
      </c>
      <c r="G216" s="25" t="s">
        <v>77</v>
      </c>
      <c r="H216" s="25" t="s">
        <v>323</v>
      </c>
      <c r="I216" s="25">
        <v>154</v>
      </c>
      <c r="J216" s="25" t="s">
        <v>173</v>
      </c>
      <c r="K216" s="25">
        <v>207</v>
      </c>
    </row>
    <row r="217" spans="1:11">
      <c r="A217" s="2">
        <v>210</v>
      </c>
      <c r="B217" s="2">
        <v>244</v>
      </c>
      <c r="C217" s="24">
        <v>3.2442129629629633E-2</v>
      </c>
      <c r="D217" s="25" t="s">
        <v>324</v>
      </c>
      <c r="E217" s="19" t="s">
        <v>55</v>
      </c>
      <c r="F217" s="25" t="s">
        <v>56</v>
      </c>
      <c r="G217" s="25" t="s">
        <v>56</v>
      </c>
      <c r="H217" s="25" t="s">
        <v>99</v>
      </c>
      <c r="I217" s="25">
        <v>139</v>
      </c>
      <c r="J217" s="25" t="s">
        <v>42</v>
      </c>
      <c r="K217" s="25">
        <v>208</v>
      </c>
    </row>
    <row r="218" spans="1:11">
      <c r="A218" s="2">
        <v>211</v>
      </c>
      <c r="B218" s="2">
        <v>144</v>
      </c>
      <c r="C218" s="24">
        <v>3.2615740740740744E-2</v>
      </c>
      <c r="D218" s="25" t="s">
        <v>325</v>
      </c>
      <c r="E218" s="19" t="s">
        <v>161</v>
      </c>
      <c r="F218" s="25" t="s">
        <v>162</v>
      </c>
      <c r="G218" s="25" t="s">
        <v>162</v>
      </c>
      <c r="H218" s="25" t="s">
        <v>250</v>
      </c>
      <c r="I218" s="25">
        <v>138</v>
      </c>
      <c r="J218" s="25" t="s">
        <v>144</v>
      </c>
      <c r="K218" s="25">
        <v>209</v>
      </c>
    </row>
    <row r="219" spans="1:11">
      <c r="A219" s="2">
        <v>212</v>
      </c>
      <c r="B219" s="2">
        <v>180</v>
      </c>
      <c r="C219" s="24">
        <v>3.2754629629629627E-2</v>
      </c>
      <c r="D219" s="25" t="s">
        <v>326</v>
      </c>
      <c r="E219" s="19" t="s">
        <v>63</v>
      </c>
      <c r="F219" s="25" t="s">
        <v>64</v>
      </c>
      <c r="G219" s="25" t="s">
        <v>65</v>
      </c>
      <c r="H219" s="25" t="s">
        <v>67</v>
      </c>
      <c r="I219" s="25">
        <v>137</v>
      </c>
      <c r="J219" s="25" t="s">
        <v>208</v>
      </c>
      <c r="K219" s="25">
        <v>210</v>
      </c>
    </row>
    <row r="220" spans="1:11">
      <c r="A220" s="2">
        <v>213</v>
      </c>
      <c r="B220" s="2">
        <v>664</v>
      </c>
      <c r="C220" s="24">
        <v>3.2777777777777781E-2</v>
      </c>
      <c r="D220" s="25" t="s">
        <v>327</v>
      </c>
      <c r="E220" s="19" t="s">
        <v>27</v>
      </c>
      <c r="F220" s="25" t="s">
        <v>28</v>
      </c>
      <c r="G220" s="25" t="s">
        <v>29</v>
      </c>
      <c r="H220" s="25" t="s">
        <v>143</v>
      </c>
      <c r="I220" s="25">
        <v>136</v>
      </c>
      <c r="J220" s="25" t="s">
        <v>144</v>
      </c>
      <c r="K220" s="25">
        <v>211</v>
      </c>
    </row>
    <row r="221" spans="1:11">
      <c r="A221" s="2">
        <v>214</v>
      </c>
      <c r="B221" s="2">
        <v>148</v>
      </c>
      <c r="C221" s="24">
        <v>3.2858796296296296E-2</v>
      </c>
      <c r="D221" s="25" t="s">
        <v>328</v>
      </c>
      <c r="E221" s="19" t="s">
        <v>161</v>
      </c>
      <c r="F221" s="25" t="s">
        <v>162</v>
      </c>
      <c r="G221" s="25" t="s">
        <v>162</v>
      </c>
      <c r="H221" s="25" t="s">
        <v>157</v>
      </c>
      <c r="I221" s="25">
        <v>153</v>
      </c>
      <c r="J221" s="25" t="s">
        <v>158</v>
      </c>
      <c r="K221" s="25">
        <v>212</v>
      </c>
    </row>
    <row r="222" spans="1:11">
      <c r="A222" s="2">
        <v>215</v>
      </c>
      <c r="B222" s="2">
        <v>162</v>
      </c>
      <c r="C222" s="24">
        <v>3.2893518518518523E-2</v>
      </c>
      <c r="D222" s="25" t="s">
        <v>329</v>
      </c>
      <c r="E222" s="19" t="s">
        <v>63</v>
      </c>
      <c r="F222" s="25" t="s">
        <v>64</v>
      </c>
      <c r="G222" s="25" t="s">
        <v>65</v>
      </c>
      <c r="H222" s="25" t="s">
        <v>99</v>
      </c>
      <c r="I222" s="25">
        <v>135</v>
      </c>
      <c r="J222" s="25" t="s">
        <v>262</v>
      </c>
      <c r="K222" s="25">
        <v>213</v>
      </c>
    </row>
    <row r="223" spans="1:11">
      <c r="A223" s="2">
        <v>216</v>
      </c>
      <c r="B223" s="2">
        <v>53</v>
      </c>
      <c r="C223" s="24">
        <v>3.2939814814814811E-2</v>
      </c>
      <c r="D223" s="25" t="s">
        <v>330</v>
      </c>
      <c r="E223" s="19" t="s">
        <v>136</v>
      </c>
      <c r="F223" s="25" t="s">
        <v>137</v>
      </c>
      <c r="G223" s="25" t="s">
        <v>137</v>
      </c>
      <c r="H223" s="25" t="s">
        <v>183</v>
      </c>
      <c r="I223" s="25">
        <v>152</v>
      </c>
      <c r="J223" s="25" t="s">
        <v>331</v>
      </c>
      <c r="K223" s="25">
        <v>214</v>
      </c>
    </row>
    <row r="224" spans="1:11">
      <c r="A224" s="2">
        <v>217</v>
      </c>
      <c r="B224" s="2">
        <v>24</v>
      </c>
      <c r="C224" s="24">
        <v>3.2939814814814811E-2</v>
      </c>
      <c r="D224" s="25" t="s">
        <v>332</v>
      </c>
      <c r="E224" s="19" t="s">
        <v>76</v>
      </c>
      <c r="F224" s="25" t="s">
        <v>77</v>
      </c>
      <c r="G224" s="25" t="s">
        <v>77</v>
      </c>
      <c r="H224" s="25" t="s">
        <v>99</v>
      </c>
      <c r="I224" s="25">
        <v>134</v>
      </c>
      <c r="J224" s="25" t="s">
        <v>100</v>
      </c>
      <c r="K224" s="25">
        <v>215</v>
      </c>
    </row>
    <row r="225" spans="1:11">
      <c r="A225" s="2">
        <v>218</v>
      </c>
      <c r="B225" s="2">
        <v>591</v>
      </c>
      <c r="C225" s="24">
        <v>3.2997685185185185E-2</v>
      </c>
      <c r="D225" s="25" t="s">
        <v>333</v>
      </c>
      <c r="E225" s="19" t="s">
        <v>44</v>
      </c>
      <c r="F225" s="25" t="s">
        <v>45</v>
      </c>
      <c r="G225" s="25" t="s">
        <v>45</v>
      </c>
      <c r="H225" s="25" t="s">
        <v>99</v>
      </c>
      <c r="I225" s="25">
        <v>133</v>
      </c>
      <c r="J225" s="25" t="s">
        <v>19</v>
      </c>
      <c r="K225" s="25" t="s">
        <v>19</v>
      </c>
    </row>
    <row r="226" spans="1:11">
      <c r="A226" s="2">
        <v>219</v>
      </c>
      <c r="B226" s="2">
        <v>318</v>
      </c>
      <c r="C226" s="24">
        <v>3.3067129629629634E-2</v>
      </c>
      <c r="D226" s="25" t="s">
        <v>334</v>
      </c>
      <c r="E226" s="19" t="s">
        <v>32</v>
      </c>
      <c r="F226" s="25" t="s">
        <v>33</v>
      </c>
      <c r="G226" s="25" t="s">
        <v>33</v>
      </c>
      <c r="H226" s="25" t="s">
        <v>157</v>
      </c>
      <c r="I226" s="25">
        <v>151</v>
      </c>
      <c r="J226" s="25" t="s">
        <v>121</v>
      </c>
      <c r="K226" s="25">
        <v>216</v>
      </c>
    </row>
    <row r="227" spans="1:11">
      <c r="A227" s="2">
        <v>220</v>
      </c>
      <c r="B227" s="2">
        <v>542</v>
      </c>
      <c r="C227" s="24">
        <v>3.30787037037037E-2</v>
      </c>
      <c r="D227" s="25" t="s">
        <v>335</v>
      </c>
      <c r="E227" s="19" t="s">
        <v>81</v>
      </c>
      <c r="F227" s="25" t="s">
        <v>82</v>
      </c>
      <c r="G227" s="25" t="s">
        <v>65</v>
      </c>
      <c r="H227" s="25" t="s">
        <v>157</v>
      </c>
      <c r="I227" s="25">
        <v>150</v>
      </c>
      <c r="J227" s="25" t="s">
        <v>121</v>
      </c>
      <c r="K227" s="25">
        <v>217</v>
      </c>
    </row>
    <row r="228" spans="1:11">
      <c r="A228" s="2">
        <v>221</v>
      </c>
      <c r="B228" s="2">
        <v>88</v>
      </c>
      <c r="C228" s="24">
        <v>3.3298611111111112E-2</v>
      </c>
      <c r="D228" s="25" t="s">
        <v>336</v>
      </c>
      <c r="E228" s="19" t="s">
        <v>136</v>
      </c>
      <c r="F228" s="25" t="s">
        <v>137</v>
      </c>
      <c r="G228" s="25" t="s">
        <v>137</v>
      </c>
      <c r="H228" s="25" t="s">
        <v>120</v>
      </c>
      <c r="I228" s="25">
        <v>149</v>
      </c>
      <c r="J228" s="25" t="s">
        <v>337</v>
      </c>
      <c r="K228" s="25">
        <v>218</v>
      </c>
    </row>
    <row r="229" spans="1:11">
      <c r="A229" s="2">
        <v>222</v>
      </c>
      <c r="B229" s="2">
        <v>517</v>
      </c>
      <c r="C229" s="24">
        <v>3.335648148148148E-2</v>
      </c>
      <c r="D229" s="25" t="s">
        <v>338</v>
      </c>
      <c r="E229" s="19" t="s">
        <v>84</v>
      </c>
      <c r="F229" s="25" t="s">
        <v>85</v>
      </c>
      <c r="G229" s="25" t="s">
        <v>24</v>
      </c>
      <c r="H229" s="25" t="s">
        <v>149</v>
      </c>
      <c r="I229" s="25">
        <v>148</v>
      </c>
      <c r="J229" s="25" t="s">
        <v>331</v>
      </c>
      <c r="K229" s="25">
        <v>219</v>
      </c>
    </row>
    <row r="230" spans="1:11">
      <c r="A230" s="2">
        <v>223</v>
      </c>
      <c r="B230" s="2">
        <v>777</v>
      </c>
      <c r="C230" s="24">
        <v>3.3391203703703708E-2</v>
      </c>
      <c r="D230" s="25" t="s">
        <v>339</v>
      </c>
      <c r="E230" s="19" t="s">
        <v>49</v>
      </c>
      <c r="F230" s="25" t="s">
        <v>50</v>
      </c>
      <c r="G230" s="25" t="s">
        <v>50</v>
      </c>
      <c r="H230" s="25" t="s">
        <v>198</v>
      </c>
      <c r="I230" s="25">
        <v>147</v>
      </c>
      <c r="J230" s="25" t="s">
        <v>158</v>
      </c>
      <c r="K230" s="25">
        <v>220</v>
      </c>
    </row>
    <row r="231" spans="1:11">
      <c r="A231" s="2">
        <v>224</v>
      </c>
      <c r="B231" s="2">
        <v>413</v>
      </c>
      <c r="C231" s="24">
        <v>3.3402777777777774E-2</v>
      </c>
      <c r="D231" s="25" t="s">
        <v>340</v>
      </c>
      <c r="E231" s="19" t="s">
        <v>107</v>
      </c>
      <c r="F231" s="25" t="s">
        <v>108</v>
      </c>
      <c r="G231" s="25" t="s">
        <v>72</v>
      </c>
      <c r="H231" s="25" t="s">
        <v>89</v>
      </c>
      <c r="I231" s="25">
        <v>132</v>
      </c>
      <c r="J231" s="25" t="s">
        <v>193</v>
      </c>
      <c r="K231" s="25">
        <v>221</v>
      </c>
    </row>
    <row r="232" spans="1:11">
      <c r="A232" s="2">
        <v>225</v>
      </c>
      <c r="B232" s="2">
        <v>38</v>
      </c>
      <c r="C232" s="24">
        <v>3.3518518518518517E-2</v>
      </c>
      <c r="D232" s="25" t="s">
        <v>341</v>
      </c>
      <c r="E232" s="19" t="s">
        <v>136</v>
      </c>
      <c r="F232" s="25" t="s">
        <v>137</v>
      </c>
      <c r="G232" s="25" t="s">
        <v>137</v>
      </c>
      <c r="H232" s="25" t="s">
        <v>149</v>
      </c>
      <c r="I232" s="25">
        <v>146</v>
      </c>
      <c r="J232" s="25" t="s">
        <v>19</v>
      </c>
      <c r="K232" s="25" t="s">
        <v>19</v>
      </c>
    </row>
    <row r="233" spans="1:11">
      <c r="A233" s="2">
        <v>226</v>
      </c>
      <c r="B233" s="2">
        <v>584</v>
      </c>
      <c r="C233" s="24">
        <v>3.3541666666666664E-2</v>
      </c>
      <c r="D233" s="25" t="s">
        <v>342</v>
      </c>
      <c r="E233" s="19" t="s">
        <v>44</v>
      </c>
      <c r="F233" s="25" t="s">
        <v>45</v>
      </c>
      <c r="G233" s="25" t="s">
        <v>45</v>
      </c>
      <c r="H233" s="25" t="s">
        <v>172</v>
      </c>
      <c r="I233" s="25">
        <v>145</v>
      </c>
      <c r="J233" s="25" t="s">
        <v>173</v>
      </c>
      <c r="K233" s="25">
        <v>222</v>
      </c>
    </row>
    <row r="234" spans="1:11">
      <c r="A234" s="2">
        <v>227</v>
      </c>
      <c r="B234" s="2">
        <v>66</v>
      </c>
      <c r="C234" s="24">
        <v>3.3553240740740745E-2</v>
      </c>
      <c r="D234" s="25" t="s">
        <v>343</v>
      </c>
      <c r="E234" s="19" t="s">
        <v>136</v>
      </c>
      <c r="F234" s="25" t="s">
        <v>137</v>
      </c>
      <c r="G234" s="25" t="s">
        <v>137</v>
      </c>
      <c r="H234" s="25" t="s">
        <v>67</v>
      </c>
      <c r="I234" s="25">
        <v>131</v>
      </c>
      <c r="J234" s="25" t="s">
        <v>262</v>
      </c>
      <c r="K234" s="25">
        <v>223</v>
      </c>
    </row>
    <row r="235" spans="1:11">
      <c r="A235" s="2">
        <v>228</v>
      </c>
      <c r="B235" s="2">
        <v>445</v>
      </c>
      <c r="C235" s="24">
        <v>3.3564814814814818E-2</v>
      </c>
      <c r="D235" s="25" t="s">
        <v>344</v>
      </c>
      <c r="E235" s="19" t="s">
        <v>111</v>
      </c>
      <c r="F235" s="25" t="s">
        <v>112</v>
      </c>
      <c r="G235" s="25" t="s">
        <v>112</v>
      </c>
      <c r="H235" s="25" t="s">
        <v>120</v>
      </c>
      <c r="I235" s="25">
        <v>144</v>
      </c>
      <c r="J235" s="25" t="s">
        <v>121</v>
      </c>
      <c r="K235" s="25">
        <v>224</v>
      </c>
    </row>
    <row r="236" spans="1:11">
      <c r="A236" s="2">
        <v>229</v>
      </c>
      <c r="B236" s="2">
        <v>666</v>
      </c>
      <c r="C236" s="24">
        <v>3.3680555555555554E-2</v>
      </c>
      <c r="D236" s="25" t="s">
        <v>345</v>
      </c>
      <c r="E236" s="19" t="s">
        <v>27</v>
      </c>
      <c r="F236" s="25" t="s">
        <v>28</v>
      </c>
      <c r="G236" s="25" t="s">
        <v>29</v>
      </c>
      <c r="H236" s="25" t="s">
        <v>195</v>
      </c>
      <c r="I236" s="25">
        <v>130</v>
      </c>
      <c r="J236" s="25" t="s">
        <v>164</v>
      </c>
      <c r="K236" s="25">
        <v>225</v>
      </c>
    </row>
    <row r="237" spans="1:11">
      <c r="A237" s="2">
        <v>230</v>
      </c>
      <c r="B237" s="2">
        <v>321</v>
      </c>
      <c r="C237" s="24">
        <v>3.3877314814814811E-2</v>
      </c>
      <c r="D237" s="25" t="s">
        <v>346</v>
      </c>
      <c r="E237" s="19" t="s">
        <v>32</v>
      </c>
      <c r="F237" s="25" t="s">
        <v>33</v>
      </c>
      <c r="G237" s="25" t="s">
        <v>33</v>
      </c>
      <c r="H237" s="25" t="s">
        <v>89</v>
      </c>
      <c r="I237" s="25">
        <v>129</v>
      </c>
      <c r="J237" s="25" t="s">
        <v>61</v>
      </c>
      <c r="K237" s="25">
        <v>226</v>
      </c>
    </row>
    <row r="238" spans="1:11">
      <c r="A238" s="2">
        <v>231</v>
      </c>
      <c r="B238" s="2">
        <v>201</v>
      </c>
      <c r="C238" s="24">
        <v>3.3900462962962966E-2</v>
      </c>
      <c r="D238" s="25" t="s">
        <v>347</v>
      </c>
      <c r="E238" s="19" t="s">
        <v>35</v>
      </c>
      <c r="F238" s="25" t="s">
        <v>36</v>
      </c>
      <c r="G238" s="25" t="s">
        <v>36</v>
      </c>
      <c r="H238" s="25" t="s">
        <v>99</v>
      </c>
      <c r="I238" s="25">
        <v>128</v>
      </c>
      <c r="J238" s="25" t="s">
        <v>100</v>
      </c>
      <c r="K238" s="25">
        <v>227</v>
      </c>
    </row>
    <row r="239" spans="1:11">
      <c r="A239" s="2">
        <v>232</v>
      </c>
      <c r="B239" s="2">
        <v>451</v>
      </c>
      <c r="C239" s="24">
        <v>3.3923611111111113E-2</v>
      </c>
      <c r="D239" s="25" t="s">
        <v>348</v>
      </c>
      <c r="E239" s="19" t="s">
        <v>111</v>
      </c>
      <c r="F239" s="25" t="s">
        <v>112</v>
      </c>
      <c r="G239" s="25" t="s">
        <v>112</v>
      </c>
      <c r="H239" s="25" t="s">
        <v>149</v>
      </c>
      <c r="I239" s="25">
        <v>143</v>
      </c>
      <c r="J239" s="25" t="s">
        <v>169</v>
      </c>
      <c r="K239" s="25">
        <v>228</v>
      </c>
    </row>
    <row r="240" spans="1:11">
      <c r="A240" s="2">
        <v>233</v>
      </c>
      <c r="B240" s="2">
        <v>90</v>
      </c>
      <c r="C240" s="24">
        <v>3.3935185185185186E-2</v>
      </c>
      <c r="D240" s="25" t="s">
        <v>349</v>
      </c>
      <c r="E240" s="19" t="s">
        <v>136</v>
      </c>
      <c r="F240" s="25" t="s">
        <v>137</v>
      </c>
      <c r="G240" s="25" t="s">
        <v>137</v>
      </c>
      <c r="H240" s="25" t="s">
        <v>89</v>
      </c>
      <c r="I240" s="25">
        <v>127</v>
      </c>
      <c r="J240" s="25" t="s">
        <v>288</v>
      </c>
      <c r="K240" s="25">
        <v>229</v>
      </c>
    </row>
    <row r="241" spans="1:11">
      <c r="A241" s="2">
        <v>234</v>
      </c>
      <c r="B241" s="2">
        <v>741</v>
      </c>
      <c r="C241" s="24">
        <v>3.4050925925925922E-2</v>
      </c>
      <c r="D241" s="25" t="s">
        <v>350</v>
      </c>
      <c r="E241" s="19" t="s">
        <v>58</v>
      </c>
      <c r="F241" s="25" t="s">
        <v>59</v>
      </c>
      <c r="G241" s="25" t="s">
        <v>59</v>
      </c>
      <c r="H241" s="25" t="s">
        <v>149</v>
      </c>
      <c r="I241" s="25">
        <v>142</v>
      </c>
      <c r="J241" s="25" t="s">
        <v>169</v>
      </c>
      <c r="K241" s="25">
        <v>230</v>
      </c>
    </row>
    <row r="242" spans="1:11">
      <c r="A242" s="2">
        <v>235</v>
      </c>
      <c r="B242" s="2">
        <v>15</v>
      </c>
      <c r="C242" s="24">
        <v>3.4236111111111113E-2</v>
      </c>
      <c r="D242" s="25" t="s">
        <v>351</v>
      </c>
      <c r="E242" s="19" t="s">
        <v>76</v>
      </c>
      <c r="F242" s="25" t="s">
        <v>77</v>
      </c>
      <c r="G242" s="25" t="s">
        <v>77</v>
      </c>
      <c r="H242" s="25" t="s">
        <v>210</v>
      </c>
      <c r="I242" s="25">
        <v>141</v>
      </c>
      <c r="J242" s="25" t="s">
        <v>280</v>
      </c>
      <c r="K242" s="25">
        <v>231</v>
      </c>
    </row>
    <row r="243" spans="1:11">
      <c r="A243" s="2">
        <v>236</v>
      </c>
      <c r="B243" s="2">
        <v>479</v>
      </c>
      <c r="C243" s="24">
        <v>3.4236111111111113E-2</v>
      </c>
      <c r="D243" s="25" t="s">
        <v>352</v>
      </c>
      <c r="E243" s="19" t="s">
        <v>87</v>
      </c>
      <c r="F243" s="25" t="s">
        <v>23</v>
      </c>
      <c r="G243" s="25" t="s">
        <v>24</v>
      </c>
      <c r="H243" s="25" t="s">
        <v>37</v>
      </c>
      <c r="I243" s="25">
        <v>126</v>
      </c>
      <c r="J243" s="25" t="s">
        <v>92</v>
      </c>
      <c r="K243" s="25">
        <v>232</v>
      </c>
    </row>
    <row r="244" spans="1:11">
      <c r="A244" s="2">
        <v>237</v>
      </c>
      <c r="B244" s="2">
        <v>465</v>
      </c>
      <c r="C244" s="24">
        <v>3.4270833333333334E-2</v>
      </c>
      <c r="D244" s="25" t="s">
        <v>353</v>
      </c>
      <c r="E244" s="19" t="s">
        <v>111</v>
      </c>
      <c r="F244" s="25" t="s">
        <v>112</v>
      </c>
      <c r="G244" s="25" t="s">
        <v>112</v>
      </c>
      <c r="H244" s="25" t="s">
        <v>30</v>
      </c>
      <c r="I244" s="25">
        <v>125</v>
      </c>
      <c r="J244" s="25" t="s">
        <v>193</v>
      </c>
      <c r="K244" s="25">
        <v>233</v>
      </c>
    </row>
    <row r="245" spans="1:11">
      <c r="A245" s="2">
        <v>238</v>
      </c>
      <c r="B245" s="2">
        <v>770</v>
      </c>
      <c r="C245" s="24">
        <v>3.4293981481481481E-2</v>
      </c>
      <c r="D245" s="25" t="s">
        <v>354</v>
      </c>
      <c r="E245" s="19" t="s">
        <v>107</v>
      </c>
      <c r="F245" s="25" t="s">
        <v>108</v>
      </c>
      <c r="G245" s="25" t="s">
        <v>72</v>
      </c>
      <c r="H245" s="25" t="s">
        <v>120</v>
      </c>
      <c r="I245" s="25">
        <v>140</v>
      </c>
      <c r="J245" s="25" t="s">
        <v>331</v>
      </c>
      <c r="K245" s="25">
        <v>234</v>
      </c>
    </row>
    <row r="246" spans="1:11">
      <c r="A246" s="2">
        <v>239</v>
      </c>
      <c r="B246" s="2">
        <v>596</v>
      </c>
      <c r="C246" s="24">
        <v>3.4444444444444444E-2</v>
      </c>
      <c r="D246" s="25" t="s">
        <v>355</v>
      </c>
      <c r="E246" s="19" t="s">
        <v>44</v>
      </c>
      <c r="F246" s="25" t="s">
        <v>45</v>
      </c>
      <c r="G246" s="25" t="s">
        <v>45</v>
      </c>
      <c r="H246" s="25" t="s">
        <v>250</v>
      </c>
      <c r="I246" s="25">
        <v>124</v>
      </c>
      <c r="J246" s="25" t="s">
        <v>19</v>
      </c>
      <c r="K246" s="25" t="s">
        <v>19</v>
      </c>
    </row>
    <row r="247" spans="1:11">
      <c r="A247" s="2">
        <v>240</v>
      </c>
      <c r="B247" s="2">
        <v>173</v>
      </c>
      <c r="C247" s="24">
        <v>3.4490740740740738E-2</v>
      </c>
      <c r="D247" s="25" t="s">
        <v>356</v>
      </c>
      <c r="E247" s="19" t="s">
        <v>63</v>
      </c>
      <c r="F247" s="25" t="s">
        <v>64</v>
      </c>
      <c r="G247" s="25" t="s">
        <v>65</v>
      </c>
      <c r="H247" s="25" t="s">
        <v>37</v>
      </c>
      <c r="I247" s="25">
        <v>123</v>
      </c>
      <c r="J247" s="25" t="s">
        <v>288</v>
      </c>
      <c r="K247" s="25">
        <v>235</v>
      </c>
    </row>
    <row r="248" spans="1:11">
      <c r="A248" s="2">
        <v>241</v>
      </c>
      <c r="B248" s="2">
        <v>377</v>
      </c>
      <c r="C248" s="24">
        <v>3.4502314814814812E-2</v>
      </c>
      <c r="D248" s="25" t="s">
        <v>357</v>
      </c>
      <c r="E248" s="19" t="s">
        <v>52</v>
      </c>
      <c r="F248" s="25" t="s">
        <v>53</v>
      </c>
      <c r="G248" s="25" t="s">
        <v>53</v>
      </c>
      <c r="H248" s="25" t="s">
        <v>30</v>
      </c>
      <c r="I248" s="25">
        <v>122</v>
      </c>
      <c r="J248" s="25" t="s">
        <v>200</v>
      </c>
      <c r="K248" s="25">
        <v>236</v>
      </c>
    </row>
    <row r="249" spans="1:11">
      <c r="A249" s="2">
        <v>242</v>
      </c>
      <c r="B249" s="2">
        <v>193</v>
      </c>
      <c r="C249" s="24">
        <v>3.4513888888888893E-2</v>
      </c>
      <c r="D249" s="25" t="s">
        <v>358</v>
      </c>
      <c r="E249" s="19" t="s">
        <v>35</v>
      </c>
      <c r="F249" s="25" t="s">
        <v>36</v>
      </c>
      <c r="G249" s="25" t="s">
        <v>36</v>
      </c>
      <c r="H249" s="25" t="s">
        <v>143</v>
      </c>
      <c r="I249" s="25">
        <v>121</v>
      </c>
      <c r="J249" s="25" t="s">
        <v>164</v>
      </c>
      <c r="K249" s="25">
        <v>237</v>
      </c>
    </row>
    <row r="250" spans="1:11">
      <c r="A250" s="2">
        <v>243</v>
      </c>
      <c r="B250" s="2">
        <v>368</v>
      </c>
      <c r="C250" s="24">
        <v>3.4571759259259253E-2</v>
      </c>
      <c r="D250" s="25" t="s">
        <v>359</v>
      </c>
      <c r="E250" s="19" t="s">
        <v>52</v>
      </c>
      <c r="F250" s="25" t="s">
        <v>53</v>
      </c>
      <c r="G250" s="25" t="s">
        <v>53</v>
      </c>
      <c r="H250" s="25" t="s">
        <v>195</v>
      </c>
      <c r="I250" s="25">
        <v>120</v>
      </c>
      <c r="J250" s="25" t="s">
        <v>208</v>
      </c>
      <c r="K250" s="25">
        <v>238</v>
      </c>
    </row>
    <row r="251" spans="1:11">
      <c r="A251" s="2">
        <v>244</v>
      </c>
      <c r="B251" s="2">
        <v>430</v>
      </c>
      <c r="C251" s="24">
        <v>3.4618055555555555E-2</v>
      </c>
      <c r="D251" s="25" t="s">
        <v>360</v>
      </c>
      <c r="E251" s="19" t="s">
        <v>107</v>
      </c>
      <c r="F251" s="25" t="s">
        <v>108</v>
      </c>
      <c r="G251" s="25" t="s">
        <v>72</v>
      </c>
      <c r="H251" s="25" t="s">
        <v>89</v>
      </c>
      <c r="I251" s="25">
        <v>119</v>
      </c>
      <c r="J251" s="25" t="s">
        <v>200</v>
      </c>
      <c r="K251" s="25">
        <v>239</v>
      </c>
    </row>
    <row r="252" spans="1:11">
      <c r="A252" s="2">
        <v>245</v>
      </c>
      <c r="B252" s="2">
        <v>539</v>
      </c>
      <c r="C252" s="24">
        <v>3.4699074074074077E-2</v>
      </c>
      <c r="D252" s="25" t="s">
        <v>361</v>
      </c>
      <c r="E252" s="19" t="s">
        <v>81</v>
      </c>
      <c r="F252" s="25" t="s">
        <v>82</v>
      </c>
      <c r="G252" s="25" t="s">
        <v>65</v>
      </c>
      <c r="H252" s="25" t="s">
        <v>143</v>
      </c>
      <c r="I252" s="25">
        <v>118</v>
      </c>
      <c r="J252" s="25" t="s">
        <v>19</v>
      </c>
      <c r="K252" s="25" t="s">
        <v>19</v>
      </c>
    </row>
    <row r="253" spans="1:11">
      <c r="A253" s="2">
        <v>246</v>
      </c>
      <c r="B253" s="2">
        <v>504</v>
      </c>
      <c r="C253" s="24">
        <v>3.471064814814815E-2</v>
      </c>
      <c r="D253" s="25" t="s">
        <v>362</v>
      </c>
      <c r="E253" s="19" t="s">
        <v>84</v>
      </c>
      <c r="F253" s="25" t="s">
        <v>85</v>
      </c>
      <c r="G253" s="25" t="s">
        <v>24</v>
      </c>
      <c r="H253" s="25" t="s">
        <v>157</v>
      </c>
      <c r="I253" s="25">
        <v>139</v>
      </c>
      <c r="J253" s="25" t="s">
        <v>220</v>
      </c>
      <c r="K253" s="25">
        <v>240</v>
      </c>
    </row>
    <row r="254" spans="1:11">
      <c r="A254" s="2">
        <v>247</v>
      </c>
      <c r="B254" s="2">
        <v>146</v>
      </c>
      <c r="C254" s="24">
        <v>3.4849537037037033E-2</v>
      </c>
      <c r="D254" s="25" t="s">
        <v>363</v>
      </c>
      <c r="E254" s="19" t="s">
        <v>161</v>
      </c>
      <c r="F254" s="25" t="s">
        <v>162</v>
      </c>
      <c r="G254" s="25" t="s">
        <v>162</v>
      </c>
      <c r="H254" s="25" t="s">
        <v>89</v>
      </c>
      <c r="I254" s="25">
        <v>117</v>
      </c>
      <c r="J254" s="25" t="s">
        <v>90</v>
      </c>
      <c r="K254" s="25">
        <v>241</v>
      </c>
    </row>
    <row r="255" spans="1:11">
      <c r="A255" s="2">
        <v>248</v>
      </c>
      <c r="B255" s="2">
        <v>761</v>
      </c>
      <c r="C255" s="24">
        <v>3.4861111111111114E-2</v>
      </c>
      <c r="D255" s="25" t="s">
        <v>364</v>
      </c>
      <c r="E255" s="19" t="s">
        <v>76</v>
      </c>
      <c r="F255" s="25" t="s">
        <v>77</v>
      </c>
      <c r="G255" s="25" t="s">
        <v>77</v>
      </c>
      <c r="H255" s="25" t="s">
        <v>143</v>
      </c>
      <c r="I255" s="25">
        <v>116</v>
      </c>
      <c r="J255" s="25" t="s">
        <v>164</v>
      </c>
      <c r="K255" s="25">
        <v>242</v>
      </c>
    </row>
    <row r="256" spans="1:11">
      <c r="A256" s="2">
        <v>249</v>
      </c>
      <c r="B256" s="2">
        <v>121</v>
      </c>
      <c r="C256" s="24">
        <v>3.4918981481481481E-2</v>
      </c>
      <c r="D256" s="25" t="s">
        <v>365</v>
      </c>
      <c r="E256" s="19" t="s">
        <v>40</v>
      </c>
      <c r="F256" s="25" t="s">
        <v>41</v>
      </c>
      <c r="G256" s="25" t="s">
        <v>29</v>
      </c>
      <c r="H256" s="25" t="s">
        <v>250</v>
      </c>
      <c r="I256" s="25">
        <v>115</v>
      </c>
      <c r="J256" s="25" t="s">
        <v>92</v>
      </c>
      <c r="K256" s="25">
        <v>243</v>
      </c>
    </row>
    <row r="257" spans="1:11">
      <c r="A257" s="2">
        <v>250</v>
      </c>
      <c r="B257" s="2">
        <v>537</v>
      </c>
      <c r="C257" s="24">
        <v>3.4965277777777783E-2</v>
      </c>
      <c r="D257" s="25" t="s">
        <v>366</v>
      </c>
      <c r="E257" s="19" t="s">
        <v>81</v>
      </c>
      <c r="F257" s="25" t="s">
        <v>82</v>
      </c>
      <c r="G257" s="25" t="s">
        <v>65</v>
      </c>
      <c r="H257" s="25" t="s">
        <v>143</v>
      </c>
      <c r="I257" s="25">
        <v>114</v>
      </c>
      <c r="J257" s="25" t="s">
        <v>19</v>
      </c>
      <c r="K257" s="25" t="s">
        <v>19</v>
      </c>
    </row>
    <row r="258" spans="1:11">
      <c r="A258" s="2">
        <v>251</v>
      </c>
      <c r="B258" s="2">
        <v>548</v>
      </c>
      <c r="C258" s="24">
        <v>3.5138888888888893E-2</v>
      </c>
      <c r="D258" s="25" t="s">
        <v>367</v>
      </c>
      <c r="E258" s="19" t="s">
        <v>81</v>
      </c>
      <c r="F258" s="25" t="s">
        <v>82</v>
      </c>
      <c r="G258" s="25" t="s">
        <v>65</v>
      </c>
      <c r="H258" s="25" t="s">
        <v>210</v>
      </c>
      <c r="I258" s="25">
        <v>138</v>
      </c>
      <c r="J258" s="25" t="s">
        <v>280</v>
      </c>
      <c r="K258" s="25">
        <v>244</v>
      </c>
    </row>
    <row r="259" spans="1:11">
      <c r="A259" s="2">
        <v>252</v>
      </c>
      <c r="B259" s="2">
        <v>552</v>
      </c>
      <c r="C259" s="24">
        <v>3.5173611111111107E-2</v>
      </c>
      <c r="D259" s="25" t="s">
        <v>368</v>
      </c>
      <c r="E259" s="19" t="s">
        <v>81</v>
      </c>
      <c r="F259" s="25" t="s">
        <v>82</v>
      </c>
      <c r="G259" s="25" t="s">
        <v>65</v>
      </c>
      <c r="H259" s="25" t="s">
        <v>198</v>
      </c>
      <c r="I259" s="25">
        <v>137</v>
      </c>
      <c r="J259" s="25" t="s">
        <v>169</v>
      </c>
      <c r="K259" s="25">
        <v>245</v>
      </c>
    </row>
    <row r="260" spans="1:11">
      <c r="A260" s="2">
        <v>253</v>
      </c>
      <c r="B260" s="2">
        <v>41</v>
      </c>
      <c r="C260" s="24">
        <v>3.5185185185185187E-2</v>
      </c>
      <c r="D260" s="25" t="s">
        <v>369</v>
      </c>
      <c r="E260" s="19" t="s">
        <v>136</v>
      </c>
      <c r="F260" s="25" t="s">
        <v>137</v>
      </c>
      <c r="G260" s="25" t="s">
        <v>137</v>
      </c>
      <c r="H260" s="25" t="s">
        <v>198</v>
      </c>
      <c r="I260" s="25">
        <v>136</v>
      </c>
      <c r="J260" s="25" t="s">
        <v>19</v>
      </c>
      <c r="K260" s="25" t="s">
        <v>19</v>
      </c>
    </row>
    <row r="261" spans="1:11">
      <c r="A261" s="2">
        <v>254</v>
      </c>
      <c r="B261" s="2">
        <v>23</v>
      </c>
      <c r="C261" s="24">
        <v>3.5219907407407408E-2</v>
      </c>
      <c r="D261" s="25" t="s">
        <v>370</v>
      </c>
      <c r="E261" s="19" t="s">
        <v>76</v>
      </c>
      <c r="F261" s="25" t="s">
        <v>77</v>
      </c>
      <c r="G261" s="25" t="s">
        <v>77</v>
      </c>
      <c r="H261" s="25" t="s">
        <v>120</v>
      </c>
      <c r="I261" s="25">
        <v>135</v>
      </c>
      <c r="J261" s="25" t="s">
        <v>169</v>
      </c>
      <c r="K261" s="25">
        <v>246</v>
      </c>
    </row>
    <row r="262" spans="1:11">
      <c r="A262" s="2">
        <v>255</v>
      </c>
      <c r="B262" s="2">
        <v>670</v>
      </c>
      <c r="C262" s="24">
        <v>3.5231481481481482E-2</v>
      </c>
      <c r="D262" s="25" t="s">
        <v>371</v>
      </c>
      <c r="E262" s="19" t="s">
        <v>27</v>
      </c>
      <c r="F262" s="25" t="s">
        <v>28</v>
      </c>
      <c r="G262" s="25" t="s">
        <v>29</v>
      </c>
      <c r="H262" s="25" t="s">
        <v>198</v>
      </c>
      <c r="I262" s="25">
        <v>134</v>
      </c>
      <c r="J262" s="25" t="s">
        <v>158</v>
      </c>
      <c r="K262" s="25">
        <v>247</v>
      </c>
    </row>
    <row r="263" spans="1:11">
      <c r="A263" s="2">
        <v>256</v>
      </c>
      <c r="B263" s="2">
        <v>346</v>
      </c>
      <c r="C263" s="24">
        <v>3.5243055555555555E-2</v>
      </c>
      <c r="D263" s="25" t="s">
        <v>372</v>
      </c>
      <c r="E263" s="19" t="s">
        <v>52</v>
      </c>
      <c r="F263" s="25" t="s">
        <v>53</v>
      </c>
      <c r="G263" s="25" t="s">
        <v>53</v>
      </c>
      <c r="H263" s="25" t="s">
        <v>20</v>
      </c>
      <c r="I263" s="25">
        <v>113</v>
      </c>
      <c r="J263" s="25" t="s">
        <v>262</v>
      </c>
      <c r="K263" s="25">
        <v>248</v>
      </c>
    </row>
    <row r="264" spans="1:11">
      <c r="A264" s="2">
        <v>257</v>
      </c>
      <c r="B264" s="2">
        <v>566</v>
      </c>
      <c r="C264" s="24">
        <v>3.5266203703703702E-2</v>
      </c>
      <c r="D264" s="25" t="s">
        <v>373</v>
      </c>
      <c r="E264" s="19" t="s">
        <v>125</v>
      </c>
      <c r="F264" s="25" t="s">
        <v>59</v>
      </c>
      <c r="G264" s="25" t="s">
        <v>59</v>
      </c>
      <c r="H264" s="25" t="s">
        <v>30</v>
      </c>
      <c r="I264" s="25">
        <v>112</v>
      </c>
      <c r="J264" s="25" t="s">
        <v>42</v>
      </c>
      <c r="K264" s="25">
        <v>249</v>
      </c>
    </row>
    <row r="265" spans="1:11">
      <c r="A265" s="2">
        <v>258</v>
      </c>
      <c r="B265" s="2">
        <v>376</v>
      </c>
      <c r="C265" s="24">
        <v>3.5266203703703702E-2</v>
      </c>
      <c r="D265" s="25" t="s">
        <v>374</v>
      </c>
      <c r="E265" s="19" t="s">
        <v>52</v>
      </c>
      <c r="F265" s="25" t="s">
        <v>53</v>
      </c>
      <c r="G265" s="25" t="s">
        <v>53</v>
      </c>
      <c r="H265" s="25" t="s">
        <v>30</v>
      </c>
      <c r="I265" s="25">
        <v>111</v>
      </c>
      <c r="J265" s="25" t="s">
        <v>288</v>
      </c>
      <c r="K265" s="25">
        <v>250</v>
      </c>
    </row>
    <row r="266" spans="1:11">
      <c r="A266" s="2">
        <v>259</v>
      </c>
      <c r="B266" s="2">
        <v>341</v>
      </c>
      <c r="C266" s="24">
        <v>3.5312500000000004E-2</v>
      </c>
      <c r="D266" s="25" t="s">
        <v>375</v>
      </c>
      <c r="E266" s="19" t="s">
        <v>52</v>
      </c>
      <c r="F266" s="25" t="s">
        <v>53</v>
      </c>
      <c r="G266" s="25" t="s">
        <v>53</v>
      </c>
      <c r="H266" s="25" t="s">
        <v>172</v>
      </c>
      <c r="I266" s="25">
        <v>133</v>
      </c>
      <c r="J266" s="25" t="s">
        <v>173</v>
      </c>
      <c r="K266" s="25">
        <v>251</v>
      </c>
    </row>
    <row r="267" spans="1:11">
      <c r="A267" s="2">
        <v>260</v>
      </c>
      <c r="B267" s="2">
        <v>30</v>
      </c>
      <c r="C267" s="24">
        <v>3.5335648148148151E-2</v>
      </c>
      <c r="D267" s="25" t="s">
        <v>376</v>
      </c>
      <c r="E267" s="19" t="s">
        <v>136</v>
      </c>
      <c r="F267" s="25" t="s">
        <v>137</v>
      </c>
      <c r="G267" s="25" t="s">
        <v>137</v>
      </c>
      <c r="H267" s="25" t="s">
        <v>323</v>
      </c>
      <c r="I267" s="25">
        <v>132</v>
      </c>
      <c r="J267" s="25" t="s">
        <v>173</v>
      </c>
      <c r="K267" s="25">
        <v>252</v>
      </c>
    </row>
    <row r="268" spans="1:11">
      <c r="A268" s="2">
        <v>261</v>
      </c>
      <c r="B268" s="2">
        <v>190</v>
      </c>
      <c r="C268" s="24">
        <v>3.5347222222222217E-2</v>
      </c>
      <c r="D268" s="25" t="s">
        <v>377</v>
      </c>
      <c r="E268" s="19" t="s">
        <v>35</v>
      </c>
      <c r="F268" s="25" t="s">
        <v>36</v>
      </c>
      <c r="G268" s="25" t="s">
        <v>36</v>
      </c>
      <c r="H268" s="25" t="s">
        <v>195</v>
      </c>
      <c r="I268" s="25">
        <v>110</v>
      </c>
      <c r="J268" s="25" t="s">
        <v>130</v>
      </c>
      <c r="K268" s="25">
        <v>253</v>
      </c>
    </row>
    <row r="269" spans="1:11">
      <c r="A269" s="2">
        <v>262</v>
      </c>
      <c r="B269" s="2">
        <v>449</v>
      </c>
      <c r="C269" s="24">
        <v>3.5381944444444445E-2</v>
      </c>
      <c r="D269" s="25" t="s">
        <v>378</v>
      </c>
      <c r="E269" s="19" t="s">
        <v>111</v>
      </c>
      <c r="F269" s="25" t="s">
        <v>112</v>
      </c>
      <c r="G269" s="25" t="s">
        <v>112</v>
      </c>
      <c r="H269" s="25" t="s">
        <v>198</v>
      </c>
      <c r="I269" s="25">
        <v>131</v>
      </c>
      <c r="J269" s="25" t="s">
        <v>220</v>
      </c>
      <c r="K269" s="25">
        <v>254</v>
      </c>
    </row>
    <row r="270" spans="1:11">
      <c r="A270" s="2">
        <v>263</v>
      </c>
      <c r="B270" s="2">
        <v>565</v>
      </c>
      <c r="C270" s="24">
        <v>3.5393518518518519E-2</v>
      </c>
      <c r="D270" s="25" t="s">
        <v>379</v>
      </c>
      <c r="E270" s="19" t="s">
        <v>125</v>
      </c>
      <c r="F270" s="25" t="s">
        <v>59</v>
      </c>
      <c r="G270" s="25" t="s">
        <v>59</v>
      </c>
      <c r="H270" s="25" t="s">
        <v>149</v>
      </c>
      <c r="I270" s="25">
        <v>130</v>
      </c>
      <c r="J270" s="25" t="s">
        <v>177</v>
      </c>
      <c r="K270" s="25">
        <v>255</v>
      </c>
    </row>
    <row r="271" spans="1:11">
      <c r="A271" s="2">
        <v>264</v>
      </c>
      <c r="B271" s="2">
        <v>395</v>
      </c>
      <c r="C271" s="24">
        <v>3.5474537037037041E-2</v>
      </c>
      <c r="D271" s="25" t="s">
        <v>380</v>
      </c>
      <c r="E271" s="19" t="s">
        <v>107</v>
      </c>
      <c r="F271" s="25" t="s">
        <v>108</v>
      </c>
      <c r="G271" s="25" t="s">
        <v>72</v>
      </c>
      <c r="H271" s="25" t="s">
        <v>120</v>
      </c>
      <c r="I271" s="25">
        <v>129</v>
      </c>
      <c r="J271" s="25" t="s">
        <v>337</v>
      </c>
      <c r="K271" s="25">
        <v>256</v>
      </c>
    </row>
    <row r="272" spans="1:11">
      <c r="A272" s="2">
        <v>265</v>
      </c>
      <c r="B272" s="2">
        <v>306</v>
      </c>
      <c r="C272" s="24">
        <v>3.5509259259259261E-2</v>
      </c>
      <c r="D272" s="25" t="s">
        <v>381</v>
      </c>
      <c r="E272" s="19" t="s">
        <v>32</v>
      </c>
      <c r="F272" s="25" t="s">
        <v>33</v>
      </c>
      <c r="G272" s="25" t="s">
        <v>33</v>
      </c>
      <c r="H272" s="25" t="s">
        <v>67</v>
      </c>
      <c r="I272" s="25">
        <v>109</v>
      </c>
      <c r="J272" s="25" t="s">
        <v>100</v>
      </c>
      <c r="K272" s="25">
        <v>257</v>
      </c>
    </row>
    <row r="273" spans="1:11">
      <c r="A273" s="2">
        <v>266</v>
      </c>
      <c r="B273" s="2">
        <v>522</v>
      </c>
      <c r="C273" s="24">
        <v>3.5590277777777776E-2</v>
      </c>
      <c r="D273" s="25" t="s">
        <v>382</v>
      </c>
      <c r="E273" s="19" t="s">
        <v>81</v>
      </c>
      <c r="F273" s="25" t="s">
        <v>82</v>
      </c>
      <c r="G273" s="25" t="s">
        <v>65</v>
      </c>
      <c r="H273" s="25" t="s">
        <v>172</v>
      </c>
      <c r="I273" s="25">
        <v>128</v>
      </c>
      <c r="J273" s="25" t="s">
        <v>383</v>
      </c>
      <c r="K273" s="25">
        <v>258</v>
      </c>
    </row>
    <row r="274" spans="1:11">
      <c r="A274" s="2">
        <v>267</v>
      </c>
      <c r="B274" s="2">
        <v>663</v>
      </c>
      <c r="C274" s="24">
        <v>3.5787037037037034E-2</v>
      </c>
      <c r="D274" s="25" t="s">
        <v>384</v>
      </c>
      <c r="E274" s="19" t="s">
        <v>27</v>
      </c>
      <c r="F274" s="25" t="s">
        <v>28</v>
      </c>
      <c r="G274" s="25" t="s">
        <v>29</v>
      </c>
      <c r="H274" s="25" t="s">
        <v>195</v>
      </c>
      <c r="I274" s="25">
        <v>108</v>
      </c>
      <c r="J274" s="25" t="s">
        <v>193</v>
      </c>
      <c r="K274" s="25">
        <v>259</v>
      </c>
    </row>
    <row r="275" spans="1:11">
      <c r="A275" s="2">
        <v>268</v>
      </c>
      <c r="B275" s="2">
        <v>170</v>
      </c>
      <c r="C275" s="24">
        <v>3.5925925925925924E-2</v>
      </c>
      <c r="D275" s="25" t="s">
        <v>385</v>
      </c>
      <c r="E275" s="19" t="s">
        <v>63</v>
      </c>
      <c r="F275" s="25" t="s">
        <v>64</v>
      </c>
      <c r="G275" s="25" t="s">
        <v>65</v>
      </c>
      <c r="H275" s="25" t="s">
        <v>120</v>
      </c>
      <c r="I275" s="25">
        <v>127</v>
      </c>
      <c r="J275" s="25" t="s">
        <v>177</v>
      </c>
      <c r="K275" s="25">
        <v>260</v>
      </c>
    </row>
    <row r="276" spans="1:11">
      <c r="A276" s="2">
        <v>269</v>
      </c>
      <c r="B276" s="2">
        <v>748</v>
      </c>
      <c r="C276" s="24">
        <v>3.5960648148148151E-2</v>
      </c>
      <c r="D276" s="25" t="s">
        <v>386</v>
      </c>
      <c r="E276" s="19" t="s">
        <v>84</v>
      </c>
      <c r="F276" s="25" t="s">
        <v>85</v>
      </c>
      <c r="G276" s="25" t="s">
        <v>24</v>
      </c>
      <c r="H276" s="25" t="s">
        <v>99</v>
      </c>
      <c r="I276" s="25">
        <v>107</v>
      </c>
      <c r="J276" s="25" t="s">
        <v>200</v>
      </c>
      <c r="K276" s="25">
        <v>261</v>
      </c>
    </row>
    <row r="277" spans="1:11">
      <c r="A277" s="2">
        <v>270</v>
      </c>
      <c r="B277" s="2">
        <v>492</v>
      </c>
      <c r="C277" s="24">
        <v>3.5983796296296298E-2</v>
      </c>
      <c r="D277" s="25" t="s">
        <v>387</v>
      </c>
      <c r="E277" s="19" t="s">
        <v>84</v>
      </c>
      <c r="F277" s="25" t="s">
        <v>85</v>
      </c>
      <c r="G277" s="25" t="s">
        <v>24</v>
      </c>
      <c r="H277" s="25" t="s">
        <v>143</v>
      </c>
      <c r="I277" s="25">
        <v>106</v>
      </c>
      <c r="J277" s="25" t="s">
        <v>208</v>
      </c>
      <c r="K277" s="25">
        <v>262</v>
      </c>
    </row>
    <row r="278" spans="1:11">
      <c r="A278" s="2">
        <v>271</v>
      </c>
      <c r="B278" s="2">
        <v>78</v>
      </c>
      <c r="C278" s="24">
        <v>3.6006944444444446E-2</v>
      </c>
      <c r="D278" s="25" t="s">
        <v>388</v>
      </c>
      <c r="E278" s="19" t="s">
        <v>136</v>
      </c>
      <c r="F278" s="25" t="s">
        <v>137</v>
      </c>
      <c r="G278" s="25" t="s">
        <v>137</v>
      </c>
      <c r="H278" s="25" t="s">
        <v>67</v>
      </c>
      <c r="I278" s="25">
        <v>105</v>
      </c>
      <c r="J278" s="25" t="s">
        <v>19</v>
      </c>
      <c r="K278" s="25" t="s">
        <v>19</v>
      </c>
    </row>
    <row r="279" spans="1:11">
      <c r="A279" s="2">
        <v>272</v>
      </c>
      <c r="B279" s="2">
        <v>135</v>
      </c>
      <c r="C279" s="24">
        <v>3.6076388888888887E-2</v>
      </c>
      <c r="D279" s="25" t="s">
        <v>389</v>
      </c>
      <c r="E279" s="19" t="s">
        <v>390</v>
      </c>
      <c r="F279" s="25" t="s">
        <v>391</v>
      </c>
      <c r="G279" s="25" t="s">
        <v>29</v>
      </c>
      <c r="H279" s="25" t="s">
        <v>172</v>
      </c>
      <c r="I279" s="25">
        <v>126</v>
      </c>
      <c r="J279" s="25" t="s">
        <v>173</v>
      </c>
      <c r="K279" s="25">
        <v>263</v>
      </c>
    </row>
    <row r="280" spans="1:11">
      <c r="A280" s="2">
        <v>273</v>
      </c>
      <c r="B280" s="2">
        <v>535</v>
      </c>
      <c r="C280" s="24">
        <v>3.6134259259259262E-2</v>
      </c>
      <c r="D280" s="25" t="s">
        <v>392</v>
      </c>
      <c r="E280" s="19" t="s">
        <v>81</v>
      </c>
      <c r="F280" s="25" t="s">
        <v>82</v>
      </c>
      <c r="G280" s="25" t="s">
        <v>65</v>
      </c>
      <c r="H280" s="25" t="s">
        <v>195</v>
      </c>
      <c r="I280" s="25">
        <v>104</v>
      </c>
      <c r="J280" s="25" t="s">
        <v>19</v>
      </c>
      <c r="K280" s="25" t="s">
        <v>19</v>
      </c>
    </row>
    <row r="281" spans="1:11">
      <c r="A281" s="2">
        <v>274</v>
      </c>
      <c r="B281" s="2">
        <v>35</v>
      </c>
      <c r="C281" s="24">
        <v>3.6180555555555556E-2</v>
      </c>
      <c r="D281" s="25" t="s">
        <v>393</v>
      </c>
      <c r="E281" s="19" t="s">
        <v>136</v>
      </c>
      <c r="F281" s="25" t="s">
        <v>137</v>
      </c>
      <c r="G281" s="25" t="s">
        <v>137</v>
      </c>
      <c r="H281" s="25" t="s">
        <v>143</v>
      </c>
      <c r="I281" s="25">
        <v>103</v>
      </c>
      <c r="J281" s="25" t="s">
        <v>144</v>
      </c>
      <c r="K281" s="25">
        <v>264</v>
      </c>
    </row>
    <row r="282" spans="1:11">
      <c r="A282" s="2">
        <v>275</v>
      </c>
      <c r="B282" s="2">
        <v>351</v>
      </c>
      <c r="C282" s="24">
        <v>3.6203703703703703E-2</v>
      </c>
      <c r="D282" s="25" t="s">
        <v>394</v>
      </c>
      <c r="E282" s="19" t="s">
        <v>52</v>
      </c>
      <c r="F282" s="25" t="s">
        <v>53</v>
      </c>
      <c r="G282" s="25" t="s">
        <v>53</v>
      </c>
      <c r="H282" s="25" t="s">
        <v>99</v>
      </c>
      <c r="I282" s="25">
        <v>102</v>
      </c>
      <c r="J282" s="25" t="s">
        <v>19</v>
      </c>
      <c r="K282" s="25" t="s">
        <v>19</v>
      </c>
    </row>
    <row r="283" spans="1:11">
      <c r="A283" s="2">
        <v>276</v>
      </c>
      <c r="B283" s="2">
        <v>40</v>
      </c>
      <c r="C283" s="24">
        <v>3.6249999999999998E-2</v>
      </c>
      <c r="D283" s="25" t="s">
        <v>395</v>
      </c>
      <c r="E283" s="19" t="s">
        <v>136</v>
      </c>
      <c r="F283" s="25" t="s">
        <v>137</v>
      </c>
      <c r="G283" s="25" t="s">
        <v>137</v>
      </c>
      <c r="H283" s="25" t="s">
        <v>183</v>
      </c>
      <c r="I283" s="25">
        <v>125</v>
      </c>
      <c r="J283" s="25" t="s">
        <v>19</v>
      </c>
      <c r="K283" s="25" t="s">
        <v>19</v>
      </c>
    </row>
    <row r="284" spans="1:11">
      <c r="A284" s="2">
        <v>277</v>
      </c>
      <c r="B284" s="2">
        <v>738</v>
      </c>
      <c r="C284" s="24">
        <v>3.6296296296296292E-2</v>
      </c>
      <c r="D284" s="25" t="s">
        <v>396</v>
      </c>
      <c r="E284" s="19" t="s">
        <v>111</v>
      </c>
      <c r="F284" s="25" t="s">
        <v>112</v>
      </c>
      <c r="G284" s="25" t="s">
        <v>112</v>
      </c>
      <c r="H284" s="25" t="s">
        <v>210</v>
      </c>
      <c r="I284" s="25">
        <v>124</v>
      </c>
      <c r="J284" s="25" t="s">
        <v>184</v>
      </c>
      <c r="K284" s="25">
        <v>265</v>
      </c>
    </row>
    <row r="285" spans="1:11">
      <c r="A285" s="2">
        <v>278</v>
      </c>
      <c r="B285" s="2">
        <v>196</v>
      </c>
      <c r="C285" s="24">
        <v>3.6412037037037034E-2</v>
      </c>
      <c r="D285" s="25" t="s">
        <v>397</v>
      </c>
      <c r="E285" s="19" t="s">
        <v>35</v>
      </c>
      <c r="F285" s="25" t="s">
        <v>36</v>
      </c>
      <c r="G285" s="25" t="s">
        <v>36</v>
      </c>
      <c r="H285" s="25" t="s">
        <v>120</v>
      </c>
      <c r="I285" s="25">
        <v>123</v>
      </c>
      <c r="J285" s="25" t="s">
        <v>121</v>
      </c>
      <c r="K285" s="25">
        <v>266</v>
      </c>
    </row>
    <row r="286" spans="1:11">
      <c r="A286" s="2">
        <v>279</v>
      </c>
      <c r="B286" s="2">
        <v>94</v>
      </c>
      <c r="C286" s="24">
        <v>3.6435185185185189E-2</v>
      </c>
      <c r="D286" s="25" t="s">
        <v>398</v>
      </c>
      <c r="E286" s="19" t="s">
        <v>40</v>
      </c>
      <c r="F286" s="25" t="s">
        <v>41</v>
      </c>
      <c r="G286" s="25" t="s">
        <v>29</v>
      </c>
      <c r="H286" s="25" t="s">
        <v>183</v>
      </c>
      <c r="I286" s="25">
        <v>122</v>
      </c>
      <c r="J286" s="25" t="s">
        <v>184</v>
      </c>
      <c r="K286" s="25">
        <v>267</v>
      </c>
    </row>
    <row r="287" spans="1:11">
      <c r="A287" s="2">
        <v>280</v>
      </c>
      <c r="B287" s="2">
        <v>486</v>
      </c>
      <c r="C287" s="24">
        <v>3.6469907407407402E-2</v>
      </c>
      <c r="D287" s="25" t="s">
        <v>399</v>
      </c>
      <c r="E287" s="19" t="s">
        <v>84</v>
      </c>
      <c r="F287" s="25" t="s">
        <v>85</v>
      </c>
      <c r="G287" s="25" t="s">
        <v>24</v>
      </c>
      <c r="H287" s="25" t="s">
        <v>195</v>
      </c>
      <c r="I287" s="25">
        <v>101</v>
      </c>
      <c r="J287" s="25" t="s">
        <v>262</v>
      </c>
      <c r="K287" s="25">
        <v>268</v>
      </c>
    </row>
    <row r="288" spans="1:11">
      <c r="A288" s="2">
        <v>281</v>
      </c>
      <c r="B288" s="2">
        <v>745</v>
      </c>
      <c r="C288" s="24">
        <v>3.6620370370370373E-2</v>
      </c>
      <c r="D288" s="25" t="s">
        <v>400</v>
      </c>
      <c r="E288" s="19">
        <v>0</v>
      </c>
      <c r="F288" s="25" t="s">
        <v>19</v>
      </c>
      <c r="G288" s="25" t="s">
        <v>19</v>
      </c>
      <c r="H288" s="25" t="s">
        <v>143</v>
      </c>
      <c r="I288" s="25" t="s">
        <v>19</v>
      </c>
      <c r="J288" s="25" t="s">
        <v>19</v>
      </c>
      <c r="K288" s="25" t="s">
        <v>19</v>
      </c>
    </row>
    <row r="289" spans="1:11">
      <c r="A289" s="2">
        <v>282</v>
      </c>
      <c r="B289" s="2">
        <v>315</v>
      </c>
      <c r="C289" s="24">
        <v>3.664351851851852E-2</v>
      </c>
      <c r="D289" s="25" t="s">
        <v>401</v>
      </c>
      <c r="E289" s="19" t="s">
        <v>32</v>
      </c>
      <c r="F289" s="25" t="s">
        <v>33</v>
      </c>
      <c r="G289" s="25" t="s">
        <v>33</v>
      </c>
      <c r="H289" s="25" t="s">
        <v>67</v>
      </c>
      <c r="I289" s="25">
        <v>100</v>
      </c>
      <c r="J289" s="25" t="s">
        <v>130</v>
      </c>
      <c r="K289" s="25">
        <v>269</v>
      </c>
    </row>
    <row r="290" spans="1:11">
      <c r="A290" s="2">
        <v>283</v>
      </c>
      <c r="B290" s="2">
        <v>326</v>
      </c>
      <c r="C290" s="24">
        <v>3.6655092592592593E-2</v>
      </c>
      <c r="D290" s="25" t="s">
        <v>402</v>
      </c>
      <c r="E290" s="19" t="s">
        <v>32</v>
      </c>
      <c r="F290" s="25" t="s">
        <v>33</v>
      </c>
      <c r="G290" s="25" t="s">
        <v>33</v>
      </c>
      <c r="H290" s="25" t="s">
        <v>198</v>
      </c>
      <c r="I290" s="25">
        <v>121</v>
      </c>
      <c r="J290" s="25" t="s">
        <v>169</v>
      </c>
      <c r="K290" s="25">
        <v>270</v>
      </c>
    </row>
    <row r="291" spans="1:11">
      <c r="A291" s="2">
        <v>284</v>
      </c>
      <c r="B291" s="2">
        <v>129</v>
      </c>
      <c r="C291" s="24">
        <v>3.6701388888888888E-2</v>
      </c>
      <c r="D291" s="25" t="s">
        <v>403</v>
      </c>
      <c r="E291" s="19" t="s">
        <v>390</v>
      </c>
      <c r="F291" s="25" t="s">
        <v>391</v>
      </c>
      <c r="G291" s="25" t="s">
        <v>29</v>
      </c>
      <c r="H291" s="25" t="s">
        <v>37</v>
      </c>
      <c r="I291" s="25">
        <v>99</v>
      </c>
      <c r="J291" s="25" t="s">
        <v>200</v>
      </c>
      <c r="K291" s="25">
        <v>271</v>
      </c>
    </row>
    <row r="292" spans="1:11">
      <c r="A292" s="2">
        <v>285</v>
      </c>
      <c r="B292" s="2">
        <v>546</v>
      </c>
      <c r="C292" s="24">
        <v>3.6840277777777777E-2</v>
      </c>
      <c r="D292" s="25" t="s">
        <v>404</v>
      </c>
      <c r="E292" s="19" t="s">
        <v>81</v>
      </c>
      <c r="F292" s="25" t="s">
        <v>82</v>
      </c>
      <c r="G292" s="25" t="s">
        <v>65</v>
      </c>
      <c r="H292" s="25" t="s">
        <v>183</v>
      </c>
      <c r="I292" s="25">
        <v>120</v>
      </c>
      <c r="J292" s="25" t="s">
        <v>246</v>
      </c>
      <c r="K292" s="25">
        <v>272</v>
      </c>
    </row>
    <row r="293" spans="1:11">
      <c r="A293" s="2">
        <v>286</v>
      </c>
      <c r="B293" s="2">
        <v>161</v>
      </c>
      <c r="C293" s="24">
        <v>3.6898148148148145E-2</v>
      </c>
      <c r="D293" s="25" t="s">
        <v>405</v>
      </c>
      <c r="E293" s="19" t="s">
        <v>63</v>
      </c>
      <c r="F293" s="25" t="s">
        <v>64</v>
      </c>
      <c r="G293" s="25" t="s">
        <v>65</v>
      </c>
      <c r="H293" s="25" t="s">
        <v>157</v>
      </c>
      <c r="I293" s="25">
        <v>119</v>
      </c>
      <c r="J293" s="25" t="s">
        <v>331</v>
      </c>
      <c r="K293" s="25">
        <v>273</v>
      </c>
    </row>
    <row r="294" spans="1:11">
      <c r="A294" s="2">
        <v>287</v>
      </c>
      <c r="B294" s="2">
        <v>575</v>
      </c>
      <c r="C294" s="24">
        <v>3.6921296296296292E-2</v>
      </c>
      <c r="D294" s="25" t="s">
        <v>406</v>
      </c>
      <c r="E294" s="19" t="s">
        <v>44</v>
      </c>
      <c r="F294" s="25" t="s">
        <v>45</v>
      </c>
      <c r="G294" s="25" t="s">
        <v>45</v>
      </c>
      <c r="H294" s="25" t="s">
        <v>172</v>
      </c>
      <c r="I294" s="25">
        <v>118</v>
      </c>
      <c r="J294" s="25" t="s">
        <v>383</v>
      </c>
      <c r="K294" s="25">
        <v>274</v>
      </c>
    </row>
    <row r="295" spans="1:11">
      <c r="A295" s="2">
        <v>288</v>
      </c>
      <c r="B295" s="2">
        <v>764</v>
      </c>
      <c r="C295" s="24">
        <v>3.6990740740740741E-2</v>
      </c>
      <c r="D295" s="25" t="s">
        <v>407</v>
      </c>
      <c r="E295" s="19" t="s">
        <v>95</v>
      </c>
      <c r="F295" s="25" t="s">
        <v>96</v>
      </c>
      <c r="G295" s="25" t="s">
        <v>96</v>
      </c>
      <c r="H295" s="25" t="s">
        <v>210</v>
      </c>
      <c r="I295" s="25">
        <v>117</v>
      </c>
      <c r="J295" s="25" t="s">
        <v>280</v>
      </c>
      <c r="K295" s="25">
        <v>275</v>
      </c>
    </row>
    <row r="296" spans="1:11">
      <c r="A296" s="2">
        <v>289</v>
      </c>
      <c r="B296" s="2">
        <v>366</v>
      </c>
      <c r="C296" s="24">
        <v>3.7013888888888888E-2</v>
      </c>
      <c r="D296" s="25" t="s">
        <v>408</v>
      </c>
      <c r="E296" s="19" t="s">
        <v>52</v>
      </c>
      <c r="F296" s="25" t="s">
        <v>53</v>
      </c>
      <c r="G296" s="25" t="s">
        <v>53</v>
      </c>
      <c r="H296" s="25" t="s">
        <v>250</v>
      </c>
      <c r="I296" s="25">
        <v>98</v>
      </c>
      <c r="J296" s="25" t="s">
        <v>19</v>
      </c>
      <c r="K296" s="25" t="s">
        <v>19</v>
      </c>
    </row>
    <row r="297" spans="1:11">
      <c r="A297" s="2">
        <v>290</v>
      </c>
      <c r="B297" s="2">
        <v>553</v>
      </c>
      <c r="C297" s="24">
        <v>3.7025462962962961E-2</v>
      </c>
      <c r="D297" s="25" t="s">
        <v>409</v>
      </c>
      <c r="E297" s="19" t="s">
        <v>81</v>
      </c>
      <c r="F297" s="25" t="s">
        <v>82</v>
      </c>
      <c r="G297" s="25" t="s">
        <v>65</v>
      </c>
      <c r="H297" s="25" t="s">
        <v>157</v>
      </c>
      <c r="I297" s="25">
        <v>116</v>
      </c>
      <c r="J297" s="25" t="s">
        <v>337</v>
      </c>
      <c r="K297" s="25">
        <v>276</v>
      </c>
    </row>
    <row r="298" spans="1:11">
      <c r="A298" s="2">
        <v>291</v>
      </c>
      <c r="B298" s="2">
        <v>348</v>
      </c>
      <c r="C298" s="24">
        <v>3.7071759259259256E-2</v>
      </c>
      <c r="D298" s="25" t="s">
        <v>410</v>
      </c>
      <c r="E298" s="19" t="s">
        <v>52</v>
      </c>
      <c r="F298" s="25" t="s">
        <v>53</v>
      </c>
      <c r="G298" s="25" t="s">
        <v>53</v>
      </c>
      <c r="H298" s="25" t="s">
        <v>210</v>
      </c>
      <c r="I298" s="25">
        <v>115</v>
      </c>
      <c r="J298" s="25" t="s">
        <v>280</v>
      </c>
      <c r="K298" s="25">
        <v>277</v>
      </c>
    </row>
    <row r="299" spans="1:11">
      <c r="A299" s="2">
        <v>292</v>
      </c>
      <c r="B299" s="2">
        <v>132</v>
      </c>
      <c r="C299" s="24">
        <v>3.7094907407407403E-2</v>
      </c>
      <c r="D299" s="25" t="s">
        <v>411</v>
      </c>
      <c r="E299" s="19" t="s">
        <v>390</v>
      </c>
      <c r="F299" s="25" t="s">
        <v>391</v>
      </c>
      <c r="G299" s="25" t="s">
        <v>29</v>
      </c>
      <c r="H299" s="25" t="s">
        <v>143</v>
      </c>
      <c r="I299" s="25">
        <v>97</v>
      </c>
      <c r="J299" s="25" t="s">
        <v>208</v>
      </c>
      <c r="K299" s="25">
        <v>278</v>
      </c>
    </row>
    <row r="300" spans="1:11">
      <c r="A300" s="2">
        <v>293</v>
      </c>
      <c r="B300" s="2">
        <v>605</v>
      </c>
      <c r="C300" s="24">
        <v>3.7141203703703704E-2</v>
      </c>
      <c r="D300" s="25" t="s">
        <v>412</v>
      </c>
      <c r="E300" s="19" t="s">
        <v>44</v>
      </c>
      <c r="F300" s="25" t="s">
        <v>45</v>
      </c>
      <c r="G300" s="25" t="s">
        <v>45</v>
      </c>
      <c r="H300" s="25" t="s">
        <v>143</v>
      </c>
      <c r="I300" s="25">
        <v>96</v>
      </c>
      <c r="J300" s="25" t="s">
        <v>19</v>
      </c>
      <c r="K300" s="25" t="s">
        <v>19</v>
      </c>
    </row>
    <row r="301" spans="1:11">
      <c r="A301" s="2">
        <v>294</v>
      </c>
      <c r="B301" s="2">
        <v>543</v>
      </c>
      <c r="C301" s="24">
        <v>3.72337962962963E-2</v>
      </c>
      <c r="D301" s="25" t="s">
        <v>413</v>
      </c>
      <c r="E301" s="19" t="s">
        <v>81</v>
      </c>
      <c r="F301" s="25" t="s">
        <v>82</v>
      </c>
      <c r="G301" s="25" t="s">
        <v>65</v>
      </c>
      <c r="H301" s="25" t="s">
        <v>143</v>
      </c>
      <c r="I301" s="25">
        <v>95</v>
      </c>
      <c r="J301" s="25" t="s">
        <v>19</v>
      </c>
      <c r="K301" s="25" t="s">
        <v>19</v>
      </c>
    </row>
    <row r="302" spans="1:11">
      <c r="A302" s="2">
        <v>295</v>
      </c>
      <c r="B302" s="2">
        <v>331</v>
      </c>
      <c r="C302" s="24">
        <v>3.7256944444444447E-2</v>
      </c>
      <c r="D302" s="25" t="s">
        <v>414</v>
      </c>
      <c r="E302" s="19" t="s">
        <v>32</v>
      </c>
      <c r="F302" s="25" t="s">
        <v>33</v>
      </c>
      <c r="G302" s="25" t="s">
        <v>33</v>
      </c>
      <c r="H302" s="25" t="s">
        <v>143</v>
      </c>
      <c r="I302" s="25">
        <v>94</v>
      </c>
      <c r="J302" s="25" t="s">
        <v>164</v>
      </c>
      <c r="K302" s="25">
        <v>279</v>
      </c>
    </row>
    <row r="303" spans="1:11">
      <c r="A303" s="2">
        <v>296</v>
      </c>
      <c r="B303" s="2">
        <v>669</v>
      </c>
      <c r="C303" s="24">
        <v>3.7268518518518513E-2</v>
      </c>
      <c r="D303" s="25" t="s">
        <v>415</v>
      </c>
      <c r="E303" s="19" t="s">
        <v>27</v>
      </c>
      <c r="F303" s="25" t="s">
        <v>28</v>
      </c>
      <c r="G303" s="25" t="s">
        <v>29</v>
      </c>
      <c r="H303" s="25" t="s">
        <v>30</v>
      </c>
      <c r="I303" s="25">
        <v>93</v>
      </c>
      <c r="J303" s="25" t="s">
        <v>262</v>
      </c>
      <c r="K303" s="25">
        <v>280</v>
      </c>
    </row>
    <row r="304" spans="1:11">
      <c r="A304" s="2">
        <v>297</v>
      </c>
      <c r="B304" s="2">
        <v>181</v>
      </c>
      <c r="C304" s="24">
        <v>3.7465277777777778E-2</v>
      </c>
      <c r="D304" s="25" t="s">
        <v>416</v>
      </c>
      <c r="E304" s="19" t="s">
        <v>63</v>
      </c>
      <c r="F304" s="25" t="s">
        <v>64</v>
      </c>
      <c r="G304" s="25" t="s">
        <v>65</v>
      </c>
      <c r="H304" s="25" t="s">
        <v>210</v>
      </c>
      <c r="I304" s="25">
        <v>114</v>
      </c>
      <c r="J304" s="25" t="s">
        <v>19</v>
      </c>
      <c r="K304" s="25" t="s">
        <v>19</v>
      </c>
    </row>
    <row r="305" spans="1:11">
      <c r="A305" s="2">
        <v>298</v>
      </c>
      <c r="B305" s="2">
        <v>205</v>
      </c>
      <c r="C305" s="24">
        <v>3.7592592592592594E-2</v>
      </c>
      <c r="D305" s="25" t="s">
        <v>417</v>
      </c>
      <c r="E305" s="19" t="s">
        <v>35</v>
      </c>
      <c r="F305" s="25" t="s">
        <v>36</v>
      </c>
      <c r="G305" s="25" t="s">
        <v>36</v>
      </c>
      <c r="H305" s="25" t="s">
        <v>250</v>
      </c>
      <c r="I305" s="25">
        <v>92</v>
      </c>
      <c r="J305" s="25" t="s">
        <v>90</v>
      </c>
      <c r="K305" s="25">
        <v>281</v>
      </c>
    </row>
    <row r="306" spans="1:11">
      <c r="A306" s="2">
        <v>299</v>
      </c>
      <c r="B306" s="2">
        <v>759</v>
      </c>
      <c r="C306" s="24">
        <v>3.7754629629629631E-2</v>
      </c>
      <c r="D306" s="25" t="s">
        <v>418</v>
      </c>
      <c r="E306" s="19" t="s">
        <v>111</v>
      </c>
      <c r="F306" s="25" t="s">
        <v>112</v>
      </c>
      <c r="G306" s="25" t="s">
        <v>112</v>
      </c>
      <c r="H306" s="25" t="s">
        <v>157</v>
      </c>
      <c r="I306" s="25">
        <v>113</v>
      </c>
      <c r="J306" s="25" t="s">
        <v>177</v>
      </c>
      <c r="K306" s="25">
        <v>282</v>
      </c>
    </row>
    <row r="307" spans="1:11">
      <c r="A307" s="2">
        <v>300</v>
      </c>
      <c r="B307" s="2">
        <v>67</v>
      </c>
      <c r="C307" s="24">
        <v>3.7766203703703705E-2</v>
      </c>
      <c r="D307" s="25" t="s">
        <v>419</v>
      </c>
      <c r="E307" s="19" t="s">
        <v>136</v>
      </c>
      <c r="F307" s="25" t="s">
        <v>137</v>
      </c>
      <c r="G307" s="25" t="s">
        <v>137</v>
      </c>
      <c r="H307" s="25" t="s">
        <v>210</v>
      </c>
      <c r="I307" s="25">
        <v>112</v>
      </c>
      <c r="J307" s="25" t="s">
        <v>19</v>
      </c>
      <c r="K307" s="25" t="s">
        <v>19</v>
      </c>
    </row>
    <row r="308" spans="1:11">
      <c r="A308" s="2">
        <v>301</v>
      </c>
      <c r="B308" s="2">
        <v>786</v>
      </c>
      <c r="C308" s="24">
        <v>3.7789351851851852E-2</v>
      </c>
      <c r="D308" s="25" t="s">
        <v>420</v>
      </c>
      <c r="E308" s="19" t="s">
        <v>114</v>
      </c>
      <c r="F308" s="25" t="s">
        <v>56</v>
      </c>
      <c r="G308" s="25" t="s">
        <v>56</v>
      </c>
      <c r="H308" s="25" t="s">
        <v>30</v>
      </c>
      <c r="I308" s="25">
        <v>91</v>
      </c>
      <c r="J308" s="25" t="s">
        <v>61</v>
      </c>
      <c r="K308" s="25">
        <v>283</v>
      </c>
    </row>
    <row r="309" spans="1:11">
      <c r="A309" s="2">
        <v>302</v>
      </c>
      <c r="B309" s="2">
        <v>749</v>
      </c>
      <c r="C309" s="24">
        <v>3.7824074074074072E-2</v>
      </c>
      <c r="D309" s="25" t="s">
        <v>421</v>
      </c>
      <c r="E309" s="19" t="s">
        <v>107</v>
      </c>
      <c r="F309" s="25" t="s">
        <v>108</v>
      </c>
      <c r="G309" s="25" t="s">
        <v>72</v>
      </c>
      <c r="H309" s="25" t="s">
        <v>195</v>
      </c>
      <c r="I309" s="25">
        <v>90</v>
      </c>
      <c r="J309" s="25" t="s">
        <v>164</v>
      </c>
      <c r="K309" s="25">
        <v>284</v>
      </c>
    </row>
    <row r="310" spans="1:11">
      <c r="A310" s="2">
        <v>303</v>
      </c>
      <c r="B310" s="2">
        <v>365</v>
      </c>
      <c r="C310" s="24">
        <v>3.7870370370370367E-2</v>
      </c>
      <c r="D310" s="25" t="s">
        <v>422</v>
      </c>
      <c r="E310" s="19" t="s">
        <v>52</v>
      </c>
      <c r="F310" s="25" t="s">
        <v>53</v>
      </c>
      <c r="G310" s="25" t="s">
        <v>53</v>
      </c>
      <c r="H310" s="25" t="s">
        <v>210</v>
      </c>
      <c r="I310" s="25">
        <v>111</v>
      </c>
      <c r="J310" s="25" t="s">
        <v>169</v>
      </c>
      <c r="K310" s="25">
        <v>285</v>
      </c>
    </row>
    <row r="311" spans="1:11">
      <c r="A311" s="2">
        <v>304</v>
      </c>
      <c r="B311" s="2">
        <v>128</v>
      </c>
      <c r="C311" s="24">
        <v>3.7962962962962962E-2</v>
      </c>
      <c r="D311" s="25" t="s">
        <v>423</v>
      </c>
      <c r="E311" s="19" t="s">
        <v>390</v>
      </c>
      <c r="F311" s="25" t="s">
        <v>391</v>
      </c>
      <c r="G311" s="25" t="s">
        <v>29</v>
      </c>
      <c r="H311" s="25" t="s">
        <v>99</v>
      </c>
      <c r="I311" s="25">
        <v>89</v>
      </c>
      <c r="J311" s="25" t="s">
        <v>288</v>
      </c>
      <c r="K311" s="25">
        <v>286</v>
      </c>
    </row>
    <row r="312" spans="1:11">
      <c r="A312" s="2">
        <v>305</v>
      </c>
      <c r="B312" s="2">
        <v>743</v>
      </c>
      <c r="C312" s="24">
        <v>3.8067129629629631E-2</v>
      </c>
      <c r="D312" s="25" t="s">
        <v>424</v>
      </c>
      <c r="E312" s="19" t="s">
        <v>70</v>
      </c>
      <c r="F312" s="25" t="s">
        <v>71</v>
      </c>
      <c r="G312" s="25" t="s">
        <v>72</v>
      </c>
      <c r="H312" s="25" t="s">
        <v>89</v>
      </c>
      <c r="I312" s="25">
        <v>88</v>
      </c>
      <c r="J312" s="25" t="s">
        <v>208</v>
      </c>
      <c r="K312" s="25">
        <v>287</v>
      </c>
    </row>
    <row r="313" spans="1:11">
      <c r="A313" s="2">
        <v>306</v>
      </c>
      <c r="B313" s="2">
        <v>401</v>
      </c>
      <c r="C313" s="24">
        <v>3.8113425925925926E-2</v>
      </c>
      <c r="D313" s="25" t="s">
        <v>425</v>
      </c>
      <c r="E313" s="19" t="s">
        <v>107</v>
      </c>
      <c r="F313" s="25" t="s">
        <v>108</v>
      </c>
      <c r="G313" s="25" t="s">
        <v>72</v>
      </c>
      <c r="H313" s="25" t="s">
        <v>120</v>
      </c>
      <c r="I313" s="25">
        <v>110</v>
      </c>
      <c r="J313" s="25" t="s">
        <v>19</v>
      </c>
      <c r="K313" s="25" t="s">
        <v>19</v>
      </c>
    </row>
    <row r="314" spans="1:11">
      <c r="A314" s="2">
        <v>307</v>
      </c>
      <c r="B314" s="2">
        <v>484</v>
      </c>
      <c r="C314" s="24">
        <v>3.8124999999999999E-2</v>
      </c>
      <c r="D314" s="25" t="s">
        <v>426</v>
      </c>
      <c r="E314" s="19" t="s">
        <v>84</v>
      </c>
      <c r="F314" s="25" t="s">
        <v>85</v>
      </c>
      <c r="G314" s="25" t="s">
        <v>24</v>
      </c>
      <c r="H314" s="25" t="s">
        <v>323</v>
      </c>
      <c r="I314" s="25">
        <v>109</v>
      </c>
      <c r="J314" s="25" t="s">
        <v>173</v>
      </c>
      <c r="K314" s="25">
        <v>288</v>
      </c>
    </row>
    <row r="315" spans="1:11">
      <c r="A315" s="2">
        <v>308</v>
      </c>
      <c r="B315" s="2">
        <v>488</v>
      </c>
      <c r="C315" s="24">
        <v>3.8182870370370374E-2</v>
      </c>
      <c r="D315" s="25" t="s">
        <v>427</v>
      </c>
      <c r="E315" s="19" t="s">
        <v>84</v>
      </c>
      <c r="F315" s="25" t="s">
        <v>85</v>
      </c>
      <c r="G315" s="25" t="s">
        <v>24</v>
      </c>
      <c r="H315" s="25" t="s">
        <v>195</v>
      </c>
      <c r="I315" s="25">
        <v>87</v>
      </c>
      <c r="J315" s="25" t="s">
        <v>288</v>
      </c>
      <c r="K315" s="25">
        <v>289</v>
      </c>
    </row>
    <row r="316" spans="1:11">
      <c r="A316" s="2">
        <v>309</v>
      </c>
      <c r="B316" s="2">
        <v>520</v>
      </c>
      <c r="C316" s="24">
        <v>3.8194444444444441E-2</v>
      </c>
      <c r="D316" s="25" t="s">
        <v>428</v>
      </c>
      <c r="E316" s="19" t="s">
        <v>81</v>
      </c>
      <c r="F316" s="25" t="s">
        <v>82</v>
      </c>
      <c r="G316" s="25" t="s">
        <v>65</v>
      </c>
      <c r="H316" s="25" t="s">
        <v>67</v>
      </c>
      <c r="I316" s="25">
        <v>86</v>
      </c>
      <c r="J316" s="25" t="s">
        <v>19</v>
      </c>
      <c r="K316" s="25" t="s">
        <v>19</v>
      </c>
    </row>
    <row r="317" spans="1:11">
      <c r="A317" s="2">
        <v>310</v>
      </c>
      <c r="B317" s="2">
        <v>10</v>
      </c>
      <c r="C317" s="24">
        <v>3.8252314814814815E-2</v>
      </c>
      <c r="D317" s="25" t="s">
        <v>429</v>
      </c>
      <c r="E317" s="19" t="s">
        <v>76</v>
      </c>
      <c r="F317" s="25" t="s">
        <v>77</v>
      </c>
      <c r="G317" s="25" t="s">
        <v>77</v>
      </c>
      <c r="H317" s="25" t="s">
        <v>195</v>
      </c>
      <c r="I317" s="25">
        <v>85</v>
      </c>
      <c r="J317" s="25" t="s">
        <v>130</v>
      </c>
      <c r="K317" s="25">
        <v>290</v>
      </c>
    </row>
    <row r="318" spans="1:11">
      <c r="A318" s="2">
        <v>311</v>
      </c>
      <c r="B318" s="2">
        <v>307</v>
      </c>
      <c r="C318" s="24">
        <v>3.8437499999999999E-2</v>
      </c>
      <c r="D318" s="25" t="s">
        <v>430</v>
      </c>
      <c r="E318" s="19" t="s">
        <v>32</v>
      </c>
      <c r="F318" s="25" t="s">
        <v>33</v>
      </c>
      <c r="G318" s="25" t="s">
        <v>33</v>
      </c>
      <c r="H318" s="25" t="s">
        <v>210</v>
      </c>
      <c r="I318" s="25">
        <v>108</v>
      </c>
      <c r="J318" s="25" t="s">
        <v>184</v>
      </c>
      <c r="K318" s="25">
        <v>291</v>
      </c>
    </row>
    <row r="319" spans="1:11">
      <c r="A319" s="2">
        <v>312</v>
      </c>
      <c r="B319" s="2">
        <v>555</v>
      </c>
      <c r="C319" s="24">
        <v>3.8483796296296294E-2</v>
      </c>
      <c r="D319" s="25" t="s">
        <v>431</v>
      </c>
      <c r="E319" s="19" t="s">
        <v>81</v>
      </c>
      <c r="F319" s="25" t="s">
        <v>82</v>
      </c>
      <c r="G319" s="25" t="s">
        <v>65</v>
      </c>
      <c r="H319" s="25" t="s">
        <v>157</v>
      </c>
      <c r="I319" s="25">
        <v>107</v>
      </c>
      <c r="J319" s="25" t="s">
        <v>19</v>
      </c>
      <c r="K319" s="25" t="s">
        <v>19</v>
      </c>
    </row>
    <row r="320" spans="1:11">
      <c r="A320" s="2">
        <v>313</v>
      </c>
      <c r="B320" s="2">
        <v>416</v>
      </c>
      <c r="C320" s="24">
        <v>3.861111111111111E-2</v>
      </c>
      <c r="D320" s="25" t="s">
        <v>432</v>
      </c>
      <c r="E320" s="19" t="s">
        <v>107</v>
      </c>
      <c r="F320" s="25" t="s">
        <v>108</v>
      </c>
      <c r="G320" s="25" t="s">
        <v>72</v>
      </c>
      <c r="H320" s="25" t="s">
        <v>67</v>
      </c>
      <c r="I320" s="25">
        <v>84</v>
      </c>
      <c r="J320" s="25" t="s">
        <v>130</v>
      </c>
      <c r="K320" s="25">
        <v>292</v>
      </c>
    </row>
    <row r="321" spans="1:11">
      <c r="A321" s="2">
        <v>314</v>
      </c>
      <c r="B321" s="2">
        <v>538</v>
      </c>
      <c r="C321" s="24">
        <v>3.8703703703703705E-2</v>
      </c>
      <c r="D321" s="25" t="s">
        <v>433</v>
      </c>
      <c r="E321" s="19" t="s">
        <v>81</v>
      </c>
      <c r="F321" s="25" t="s">
        <v>82</v>
      </c>
      <c r="G321" s="25" t="s">
        <v>65</v>
      </c>
      <c r="H321" s="25" t="s">
        <v>67</v>
      </c>
      <c r="I321" s="25">
        <v>83</v>
      </c>
      <c r="J321" s="25" t="s">
        <v>19</v>
      </c>
      <c r="K321" s="25" t="s">
        <v>19</v>
      </c>
    </row>
    <row r="322" spans="1:11">
      <c r="A322" s="2">
        <v>315</v>
      </c>
      <c r="B322" s="2">
        <v>131</v>
      </c>
      <c r="C322" s="24">
        <v>3.8726851851851853E-2</v>
      </c>
      <c r="D322" s="25" t="s">
        <v>434</v>
      </c>
      <c r="E322" s="19" t="s">
        <v>390</v>
      </c>
      <c r="F322" s="25" t="s">
        <v>391</v>
      </c>
      <c r="G322" s="25" t="s">
        <v>29</v>
      </c>
      <c r="H322" s="25" t="s">
        <v>67</v>
      </c>
      <c r="I322" s="25">
        <v>82</v>
      </c>
      <c r="J322" s="25" t="s">
        <v>19</v>
      </c>
      <c r="K322" s="25" t="s">
        <v>19</v>
      </c>
    </row>
    <row r="323" spans="1:11">
      <c r="A323" s="2">
        <v>316</v>
      </c>
      <c r="B323" s="2">
        <v>503</v>
      </c>
      <c r="C323" s="24">
        <v>3.8842592592592588E-2</v>
      </c>
      <c r="D323" s="25" t="s">
        <v>435</v>
      </c>
      <c r="E323" s="19" t="s">
        <v>84</v>
      </c>
      <c r="F323" s="25" t="s">
        <v>85</v>
      </c>
      <c r="G323" s="25" t="s">
        <v>24</v>
      </c>
      <c r="H323" s="25" t="s">
        <v>99</v>
      </c>
      <c r="I323" s="25">
        <v>81</v>
      </c>
      <c r="J323" s="25" t="s">
        <v>19</v>
      </c>
      <c r="K323" s="25" t="s">
        <v>19</v>
      </c>
    </row>
    <row r="324" spans="1:11">
      <c r="A324" s="2">
        <v>317</v>
      </c>
      <c r="B324" s="2">
        <v>532</v>
      </c>
      <c r="C324" s="24">
        <v>3.8865740740740742E-2</v>
      </c>
      <c r="D324" s="25" t="s">
        <v>436</v>
      </c>
      <c r="E324" s="19" t="s">
        <v>81</v>
      </c>
      <c r="F324" s="25" t="s">
        <v>82</v>
      </c>
      <c r="G324" s="25" t="s">
        <v>65</v>
      </c>
      <c r="H324" s="25" t="s">
        <v>183</v>
      </c>
      <c r="I324" s="25">
        <v>106</v>
      </c>
      <c r="J324" s="25" t="s">
        <v>19</v>
      </c>
      <c r="K324" s="25" t="s">
        <v>19</v>
      </c>
    </row>
    <row r="325" spans="1:11">
      <c r="A325" s="2">
        <v>318</v>
      </c>
      <c r="B325" s="2">
        <v>70</v>
      </c>
      <c r="C325" s="24">
        <v>3.888888888888889E-2</v>
      </c>
      <c r="D325" s="25" t="s">
        <v>437</v>
      </c>
      <c r="E325" s="19" t="s">
        <v>136</v>
      </c>
      <c r="F325" s="25" t="s">
        <v>137</v>
      </c>
      <c r="G325" s="25" t="s">
        <v>137</v>
      </c>
      <c r="H325" s="25" t="s">
        <v>30</v>
      </c>
      <c r="I325" s="25">
        <v>80</v>
      </c>
      <c r="J325" s="25" t="s">
        <v>19</v>
      </c>
      <c r="K325" s="25" t="s">
        <v>19</v>
      </c>
    </row>
    <row r="326" spans="1:11">
      <c r="A326" s="2">
        <v>319</v>
      </c>
      <c r="B326" s="2">
        <v>760</v>
      </c>
      <c r="C326" s="24">
        <v>3.9004629629629632E-2</v>
      </c>
      <c r="D326" s="25" t="s">
        <v>438</v>
      </c>
      <c r="E326" s="19" t="s">
        <v>52</v>
      </c>
      <c r="F326" s="25" t="s">
        <v>53</v>
      </c>
      <c r="G326" s="25" t="s">
        <v>53</v>
      </c>
      <c r="H326" s="25" t="s">
        <v>157</v>
      </c>
      <c r="I326" s="25">
        <v>105</v>
      </c>
      <c r="J326" s="25" t="s">
        <v>177</v>
      </c>
      <c r="K326" s="25">
        <v>293</v>
      </c>
    </row>
    <row r="327" spans="1:11">
      <c r="A327" s="2">
        <v>320</v>
      </c>
      <c r="B327" s="2">
        <v>747</v>
      </c>
      <c r="C327" s="24">
        <v>3.9039351851851853E-2</v>
      </c>
      <c r="D327" s="25" t="s">
        <v>439</v>
      </c>
      <c r="E327" s="19" t="s">
        <v>52</v>
      </c>
      <c r="F327" s="25" t="s">
        <v>53</v>
      </c>
      <c r="G327" s="25" t="s">
        <v>53</v>
      </c>
      <c r="H327" s="25" t="s">
        <v>210</v>
      </c>
      <c r="I327" s="25">
        <v>104</v>
      </c>
      <c r="J327" s="25" t="s">
        <v>246</v>
      </c>
      <c r="K327" s="25">
        <v>294</v>
      </c>
    </row>
    <row r="328" spans="1:11">
      <c r="A328" s="2">
        <v>321</v>
      </c>
      <c r="B328" s="2">
        <v>1</v>
      </c>
      <c r="C328" s="24">
        <v>3.920138888888889E-2</v>
      </c>
      <c r="D328" s="25" t="s">
        <v>440</v>
      </c>
      <c r="E328" s="19" t="s">
        <v>27</v>
      </c>
      <c r="F328" s="25" t="s">
        <v>28</v>
      </c>
      <c r="G328" s="25" t="s">
        <v>29</v>
      </c>
      <c r="H328" s="25" t="s">
        <v>250</v>
      </c>
      <c r="I328" s="25">
        <v>79</v>
      </c>
      <c r="J328" s="25" t="s">
        <v>19</v>
      </c>
      <c r="K328" s="25" t="s">
        <v>19</v>
      </c>
    </row>
    <row r="329" spans="1:11">
      <c r="A329" s="2">
        <v>322</v>
      </c>
      <c r="B329" s="2">
        <v>93</v>
      </c>
      <c r="C329" s="24">
        <v>3.9212962962962963E-2</v>
      </c>
      <c r="D329" s="25" t="s">
        <v>441</v>
      </c>
      <c r="E329" s="19" t="s">
        <v>40</v>
      </c>
      <c r="F329" s="25" t="s">
        <v>41</v>
      </c>
      <c r="G329" s="25" t="s">
        <v>29</v>
      </c>
      <c r="H329" s="25" t="s">
        <v>210</v>
      </c>
      <c r="I329" s="25">
        <v>103</v>
      </c>
      <c r="J329" s="25" t="s">
        <v>280</v>
      </c>
      <c r="K329" s="25">
        <v>295</v>
      </c>
    </row>
    <row r="330" spans="1:11">
      <c r="A330" s="2">
        <v>323</v>
      </c>
      <c r="B330" s="2">
        <v>113</v>
      </c>
      <c r="C330" s="24">
        <v>3.9224537037037037E-2</v>
      </c>
      <c r="D330" s="25" t="s">
        <v>442</v>
      </c>
      <c r="E330" s="19" t="s">
        <v>40</v>
      </c>
      <c r="F330" s="25" t="s">
        <v>41</v>
      </c>
      <c r="G330" s="25" t="s">
        <v>29</v>
      </c>
      <c r="H330" s="25" t="s">
        <v>172</v>
      </c>
      <c r="I330" s="25">
        <v>102</v>
      </c>
      <c r="J330" s="25" t="s">
        <v>383</v>
      </c>
      <c r="K330" s="25">
        <v>296</v>
      </c>
    </row>
    <row r="331" spans="1:11">
      <c r="A331" s="2">
        <v>324</v>
      </c>
      <c r="B331" s="2">
        <v>758</v>
      </c>
      <c r="C331" s="24">
        <v>3.9444444444444442E-2</v>
      </c>
      <c r="D331" s="25" t="s">
        <v>443</v>
      </c>
      <c r="E331" s="19" t="s">
        <v>111</v>
      </c>
      <c r="F331" s="25" t="s">
        <v>112</v>
      </c>
      <c r="G331" s="25" t="s">
        <v>112</v>
      </c>
      <c r="H331" s="25" t="s">
        <v>37</v>
      </c>
      <c r="I331" s="25">
        <v>78</v>
      </c>
      <c r="J331" s="25" t="s">
        <v>200</v>
      </c>
      <c r="K331" s="25">
        <v>297</v>
      </c>
    </row>
    <row r="332" spans="1:11">
      <c r="A332" s="2">
        <v>325</v>
      </c>
      <c r="B332" s="2">
        <v>610</v>
      </c>
      <c r="C332" s="24">
        <v>3.9641203703703706E-2</v>
      </c>
      <c r="D332" s="25" t="s">
        <v>444</v>
      </c>
      <c r="E332" s="19" t="s">
        <v>44</v>
      </c>
      <c r="F332" s="25" t="s">
        <v>45</v>
      </c>
      <c r="G332" s="25" t="s">
        <v>45</v>
      </c>
      <c r="H332" s="25" t="s">
        <v>120</v>
      </c>
      <c r="I332" s="25">
        <v>101</v>
      </c>
      <c r="J332" s="25" t="s">
        <v>121</v>
      </c>
      <c r="K332" s="25">
        <v>298</v>
      </c>
    </row>
    <row r="333" spans="1:11">
      <c r="A333" s="2">
        <v>326</v>
      </c>
      <c r="B333" s="2">
        <v>380</v>
      </c>
      <c r="C333" s="24">
        <v>3.9722222222222221E-2</v>
      </c>
      <c r="D333" s="25" t="s">
        <v>445</v>
      </c>
      <c r="E333" s="19" t="s">
        <v>107</v>
      </c>
      <c r="F333" s="25" t="s">
        <v>108</v>
      </c>
      <c r="G333" s="25" t="s">
        <v>72</v>
      </c>
      <c r="H333" s="25" t="s">
        <v>183</v>
      </c>
      <c r="I333" s="25">
        <v>100</v>
      </c>
      <c r="J333" s="25" t="s">
        <v>280</v>
      </c>
      <c r="K333" s="25">
        <v>299</v>
      </c>
    </row>
    <row r="334" spans="1:11">
      <c r="A334" s="2">
        <v>327</v>
      </c>
      <c r="B334" s="2">
        <v>550</v>
      </c>
      <c r="C334" s="24">
        <v>3.9745370370370368E-2</v>
      </c>
      <c r="D334" s="25" t="s">
        <v>446</v>
      </c>
      <c r="E334" s="19" t="s">
        <v>81</v>
      </c>
      <c r="F334" s="25" t="s">
        <v>82</v>
      </c>
      <c r="G334" s="25" t="s">
        <v>65</v>
      </c>
      <c r="H334" s="25" t="s">
        <v>67</v>
      </c>
      <c r="I334" s="25">
        <v>77</v>
      </c>
      <c r="J334" s="25" t="s">
        <v>19</v>
      </c>
      <c r="K334" s="25" t="s">
        <v>19</v>
      </c>
    </row>
    <row r="335" spans="1:11">
      <c r="A335" s="2">
        <v>328</v>
      </c>
      <c r="B335" s="2">
        <v>186</v>
      </c>
      <c r="C335" s="24">
        <v>3.9780092592592589E-2</v>
      </c>
      <c r="D335" s="25" t="s">
        <v>447</v>
      </c>
      <c r="E335" s="19" t="s">
        <v>63</v>
      </c>
      <c r="F335" s="25" t="s">
        <v>64</v>
      </c>
      <c r="G335" s="25" t="s">
        <v>65</v>
      </c>
      <c r="H335" s="25" t="s">
        <v>172</v>
      </c>
      <c r="I335" s="25">
        <v>99</v>
      </c>
      <c r="J335" s="25" t="s">
        <v>19</v>
      </c>
      <c r="K335" s="25" t="s">
        <v>19</v>
      </c>
    </row>
    <row r="336" spans="1:11">
      <c r="A336" s="2">
        <v>329</v>
      </c>
      <c r="B336" s="2">
        <v>204</v>
      </c>
      <c r="C336" s="24">
        <v>3.9849537037037037E-2</v>
      </c>
      <c r="D336" s="25" t="s">
        <v>448</v>
      </c>
      <c r="E336" s="19" t="s">
        <v>35</v>
      </c>
      <c r="F336" s="25" t="s">
        <v>36</v>
      </c>
      <c r="G336" s="25" t="s">
        <v>36</v>
      </c>
      <c r="H336" s="25" t="s">
        <v>172</v>
      </c>
      <c r="I336" s="25">
        <v>98</v>
      </c>
      <c r="J336" s="25" t="s">
        <v>173</v>
      </c>
      <c r="K336" s="25">
        <v>300</v>
      </c>
    </row>
    <row r="337" spans="1:11">
      <c r="A337" s="2">
        <v>330</v>
      </c>
      <c r="B337" s="2">
        <v>502</v>
      </c>
      <c r="C337" s="24">
        <v>3.9895833333333332E-2</v>
      </c>
      <c r="D337" s="25" t="s">
        <v>449</v>
      </c>
      <c r="E337" s="19" t="s">
        <v>84</v>
      </c>
      <c r="F337" s="25" t="s">
        <v>85</v>
      </c>
      <c r="G337" s="25" t="s">
        <v>24</v>
      </c>
      <c r="H337" s="25" t="s">
        <v>450</v>
      </c>
      <c r="I337" s="25">
        <v>97</v>
      </c>
      <c r="J337" s="25" t="s">
        <v>383</v>
      </c>
      <c r="K337" s="25">
        <v>301</v>
      </c>
    </row>
    <row r="338" spans="1:11">
      <c r="A338" s="2">
        <v>331</v>
      </c>
      <c r="B338" s="2">
        <v>603</v>
      </c>
      <c r="C338" s="24">
        <v>4.0185185185185185E-2</v>
      </c>
      <c r="D338" s="25" t="s">
        <v>451</v>
      </c>
      <c r="E338" s="19" t="s">
        <v>44</v>
      </c>
      <c r="F338" s="25" t="s">
        <v>45</v>
      </c>
      <c r="G338" s="25" t="s">
        <v>45</v>
      </c>
      <c r="H338" s="25" t="s">
        <v>67</v>
      </c>
      <c r="I338" s="25">
        <v>76</v>
      </c>
      <c r="J338" s="25" t="s">
        <v>19</v>
      </c>
      <c r="K338" s="25" t="s">
        <v>19</v>
      </c>
    </row>
    <row r="339" spans="1:11">
      <c r="A339" s="2">
        <v>332</v>
      </c>
      <c r="B339" s="2">
        <v>752</v>
      </c>
      <c r="C339" s="24">
        <v>4.027777777777778E-2</v>
      </c>
      <c r="D339" s="25" t="s">
        <v>452</v>
      </c>
      <c r="E339" s="19">
        <v>0</v>
      </c>
      <c r="F339" s="25" t="s">
        <v>19</v>
      </c>
      <c r="G339" s="25" t="s">
        <v>19</v>
      </c>
      <c r="H339" s="25" t="s">
        <v>67</v>
      </c>
      <c r="I339" s="25" t="s">
        <v>19</v>
      </c>
      <c r="J339" s="25" t="s">
        <v>19</v>
      </c>
      <c r="K339" s="25" t="s">
        <v>19</v>
      </c>
    </row>
    <row r="340" spans="1:11">
      <c r="A340" s="2">
        <v>333</v>
      </c>
      <c r="B340" s="2">
        <v>762</v>
      </c>
      <c r="C340" s="24">
        <v>4.0324074074074075E-2</v>
      </c>
      <c r="D340" s="25" t="s">
        <v>453</v>
      </c>
      <c r="E340" s="19" t="s">
        <v>84</v>
      </c>
      <c r="F340" s="25" t="s">
        <v>85</v>
      </c>
      <c r="G340" s="25" t="s">
        <v>24</v>
      </c>
      <c r="H340" s="25" t="s">
        <v>183</v>
      </c>
      <c r="I340" s="25">
        <v>96</v>
      </c>
      <c r="J340" s="25" t="s">
        <v>184</v>
      </c>
      <c r="K340" s="25">
        <v>302</v>
      </c>
    </row>
    <row r="341" spans="1:11">
      <c r="A341" s="2">
        <v>334</v>
      </c>
      <c r="B341" s="2">
        <v>356</v>
      </c>
      <c r="C341" s="24">
        <v>4.0474537037037038E-2</v>
      </c>
      <c r="D341" s="25" t="s">
        <v>454</v>
      </c>
      <c r="E341" s="19" t="s">
        <v>52</v>
      </c>
      <c r="F341" s="25" t="s">
        <v>53</v>
      </c>
      <c r="G341" s="25" t="s">
        <v>53</v>
      </c>
      <c r="H341" s="25" t="s">
        <v>172</v>
      </c>
      <c r="I341" s="25">
        <v>95</v>
      </c>
      <c r="J341" s="25" t="s">
        <v>383</v>
      </c>
      <c r="K341" s="25">
        <v>303</v>
      </c>
    </row>
    <row r="342" spans="1:11">
      <c r="A342" s="2">
        <v>335</v>
      </c>
      <c r="B342" s="2">
        <v>347</v>
      </c>
      <c r="C342" s="24">
        <v>4.0532407407407406E-2</v>
      </c>
      <c r="D342" s="25" t="s">
        <v>455</v>
      </c>
      <c r="E342" s="19" t="s">
        <v>52</v>
      </c>
      <c r="F342" s="25" t="s">
        <v>53</v>
      </c>
      <c r="G342" s="25" t="s">
        <v>53</v>
      </c>
      <c r="H342" s="25" t="s">
        <v>195</v>
      </c>
      <c r="I342" s="25">
        <v>75</v>
      </c>
      <c r="J342" s="25" t="s">
        <v>19</v>
      </c>
      <c r="K342" s="25" t="s">
        <v>19</v>
      </c>
    </row>
    <row r="343" spans="1:11">
      <c r="A343" s="2">
        <v>336</v>
      </c>
      <c r="B343" s="2">
        <v>423</v>
      </c>
      <c r="C343" s="24">
        <v>4.0590277777777781E-2</v>
      </c>
      <c r="D343" s="25" t="s">
        <v>456</v>
      </c>
      <c r="E343" s="19" t="s">
        <v>107</v>
      </c>
      <c r="F343" s="25" t="s">
        <v>108</v>
      </c>
      <c r="G343" s="25" t="s">
        <v>72</v>
      </c>
      <c r="H343" s="25" t="s">
        <v>210</v>
      </c>
      <c r="I343" s="25">
        <v>94</v>
      </c>
      <c r="J343" s="25" t="s">
        <v>220</v>
      </c>
      <c r="K343" s="25">
        <v>304</v>
      </c>
    </row>
    <row r="344" spans="1:11">
      <c r="A344" s="2">
        <v>337</v>
      </c>
      <c r="B344" s="2">
        <v>750</v>
      </c>
      <c r="C344" s="24">
        <v>4.0625000000000001E-2</v>
      </c>
      <c r="D344" s="25" t="s">
        <v>457</v>
      </c>
      <c r="E344" s="19" t="s">
        <v>84</v>
      </c>
      <c r="F344" s="25" t="s">
        <v>85</v>
      </c>
      <c r="G344" s="25" t="s">
        <v>24</v>
      </c>
      <c r="H344" s="25" t="s">
        <v>89</v>
      </c>
      <c r="I344" s="25">
        <v>74</v>
      </c>
      <c r="J344" s="25" t="s">
        <v>19</v>
      </c>
      <c r="K344" s="25" t="s">
        <v>19</v>
      </c>
    </row>
    <row r="345" spans="1:11">
      <c r="A345" s="2">
        <v>338</v>
      </c>
      <c r="B345" s="2">
        <v>169</v>
      </c>
      <c r="C345" s="24">
        <v>4.1030092592592597E-2</v>
      </c>
      <c r="D345" s="25" t="s">
        <v>458</v>
      </c>
      <c r="E345" s="19" t="s">
        <v>63</v>
      </c>
      <c r="F345" s="25" t="s">
        <v>64</v>
      </c>
      <c r="G345" s="25" t="s">
        <v>65</v>
      </c>
      <c r="H345" s="25" t="s">
        <v>67</v>
      </c>
      <c r="I345" s="25">
        <v>73</v>
      </c>
      <c r="J345" s="25" t="s">
        <v>19</v>
      </c>
      <c r="K345" s="25" t="s">
        <v>19</v>
      </c>
    </row>
    <row r="346" spans="1:11">
      <c r="A346" s="2">
        <v>339</v>
      </c>
      <c r="B346" s="2">
        <v>493</v>
      </c>
      <c r="C346" s="24">
        <v>4.1111111111111112E-2</v>
      </c>
      <c r="D346" s="25" t="s">
        <v>459</v>
      </c>
      <c r="E346" s="19" t="s">
        <v>84</v>
      </c>
      <c r="F346" s="25" t="s">
        <v>85</v>
      </c>
      <c r="G346" s="25" t="s">
        <v>24</v>
      </c>
      <c r="H346" s="25" t="s">
        <v>450</v>
      </c>
      <c r="I346" s="25">
        <v>93</v>
      </c>
      <c r="J346" s="25" t="s">
        <v>280</v>
      </c>
      <c r="K346" s="25">
        <v>305</v>
      </c>
    </row>
    <row r="347" spans="1:11">
      <c r="A347" s="2">
        <v>340</v>
      </c>
      <c r="B347" s="2">
        <v>4</v>
      </c>
      <c r="C347" s="24">
        <v>4.1134259259259259E-2</v>
      </c>
      <c r="D347" s="25" t="s">
        <v>460</v>
      </c>
      <c r="E347" s="19" t="s">
        <v>76</v>
      </c>
      <c r="F347" s="25" t="s">
        <v>77</v>
      </c>
      <c r="G347" s="25" t="s">
        <v>77</v>
      </c>
      <c r="H347" s="25" t="s">
        <v>450</v>
      </c>
      <c r="I347" s="25">
        <v>92</v>
      </c>
      <c r="J347" s="25" t="s">
        <v>383</v>
      </c>
      <c r="K347" s="25">
        <v>306</v>
      </c>
    </row>
    <row r="348" spans="1:11">
      <c r="A348" s="2">
        <v>341</v>
      </c>
      <c r="B348" s="2">
        <v>782</v>
      </c>
      <c r="C348" s="24">
        <v>4.1238425925925921E-2</v>
      </c>
      <c r="D348" s="25" t="s">
        <v>461</v>
      </c>
      <c r="E348" s="19" t="s">
        <v>390</v>
      </c>
      <c r="F348" s="25" t="s">
        <v>391</v>
      </c>
      <c r="G348" s="25" t="s">
        <v>29</v>
      </c>
      <c r="H348" s="25" t="s">
        <v>149</v>
      </c>
      <c r="I348" s="25">
        <v>91</v>
      </c>
      <c r="J348" s="25" t="s">
        <v>169</v>
      </c>
      <c r="K348" s="25">
        <v>307</v>
      </c>
    </row>
    <row r="349" spans="1:11">
      <c r="A349" s="2">
        <v>342</v>
      </c>
      <c r="B349" s="2">
        <v>320</v>
      </c>
      <c r="C349" s="24">
        <v>4.130787037037037E-2</v>
      </c>
      <c r="D349" s="25" t="s">
        <v>462</v>
      </c>
      <c r="E349" s="19" t="s">
        <v>32</v>
      </c>
      <c r="F349" s="25" t="s">
        <v>33</v>
      </c>
      <c r="G349" s="25" t="s">
        <v>33</v>
      </c>
      <c r="H349" s="25" t="s">
        <v>157</v>
      </c>
      <c r="I349" s="25">
        <v>90</v>
      </c>
      <c r="J349" s="25" t="s">
        <v>177</v>
      </c>
      <c r="K349" s="25">
        <v>308</v>
      </c>
    </row>
    <row r="350" spans="1:11">
      <c r="A350" s="2">
        <v>343</v>
      </c>
      <c r="B350" s="2">
        <v>164</v>
      </c>
      <c r="C350" s="24">
        <v>4.1365740740740745E-2</v>
      </c>
      <c r="D350" s="25" t="s">
        <v>463</v>
      </c>
      <c r="E350" s="19" t="s">
        <v>63</v>
      </c>
      <c r="F350" s="25" t="s">
        <v>64</v>
      </c>
      <c r="G350" s="25" t="s">
        <v>65</v>
      </c>
      <c r="H350" s="25" t="s">
        <v>99</v>
      </c>
      <c r="I350" s="25">
        <v>72</v>
      </c>
      <c r="J350" s="25" t="s">
        <v>19</v>
      </c>
      <c r="K350" s="25" t="s">
        <v>19</v>
      </c>
    </row>
    <row r="351" spans="1:11">
      <c r="A351" s="2">
        <v>344</v>
      </c>
      <c r="B351" s="2">
        <v>18</v>
      </c>
      <c r="C351" s="24">
        <v>4.1400462962962965E-2</v>
      </c>
      <c r="D351" s="25" t="s">
        <v>464</v>
      </c>
      <c r="E351" s="19" t="s">
        <v>76</v>
      </c>
      <c r="F351" s="25" t="s">
        <v>77</v>
      </c>
      <c r="G351" s="25" t="s">
        <v>77</v>
      </c>
      <c r="H351" s="25" t="s">
        <v>210</v>
      </c>
      <c r="I351" s="25">
        <v>89</v>
      </c>
      <c r="J351" s="25" t="s">
        <v>158</v>
      </c>
      <c r="K351" s="25">
        <v>309</v>
      </c>
    </row>
    <row r="352" spans="1:11">
      <c r="A352" s="2">
        <v>345</v>
      </c>
      <c r="B352" s="2">
        <v>224</v>
      </c>
      <c r="C352" s="24">
        <v>4.1759259259259253E-2</v>
      </c>
      <c r="D352" s="25" t="s">
        <v>465</v>
      </c>
      <c r="E352" s="19" t="s">
        <v>55</v>
      </c>
      <c r="F352" s="25" t="s">
        <v>56</v>
      </c>
      <c r="G352" s="25" t="s">
        <v>56</v>
      </c>
      <c r="H352" s="25" t="s">
        <v>172</v>
      </c>
      <c r="I352" s="25">
        <v>88</v>
      </c>
      <c r="J352" s="25" t="s">
        <v>383</v>
      </c>
      <c r="K352" s="25">
        <v>310</v>
      </c>
    </row>
    <row r="353" spans="1:11">
      <c r="A353" s="2">
        <v>346</v>
      </c>
      <c r="B353" s="2">
        <v>311</v>
      </c>
      <c r="C353" s="24">
        <v>4.1828703703703701E-2</v>
      </c>
      <c r="D353" s="25" t="s">
        <v>466</v>
      </c>
      <c r="E353" s="19" t="s">
        <v>32</v>
      </c>
      <c r="F353" s="25" t="s">
        <v>33</v>
      </c>
      <c r="G353" s="25" t="s">
        <v>33</v>
      </c>
      <c r="H353" s="25" t="s">
        <v>172</v>
      </c>
      <c r="I353" s="25">
        <v>87</v>
      </c>
      <c r="J353" s="25" t="s">
        <v>173</v>
      </c>
      <c r="K353" s="25">
        <v>311</v>
      </c>
    </row>
    <row r="354" spans="1:11">
      <c r="A354" s="2">
        <v>347</v>
      </c>
      <c r="B354" s="2">
        <v>541</v>
      </c>
      <c r="C354" s="24">
        <v>4.1840277777777775E-2</v>
      </c>
      <c r="D354" s="25" t="s">
        <v>467</v>
      </c>
      <c r="E354" s="19" t="s">
        <v>81</v>
      </c>
      <c r="F354" s="25" t="s">
        <v>82</v>
      </c>
      <c r="G354" s="25" t="s">
        <v>65</v>
      </c>
      <c r="H354" s="25" t="s">
        <v>172</v>
      </c>
      <c r="I354" s="25">
        <v>86</v>
      </c>
      <c r="J354" s="25" t="s">
        <v>19</v>
      </c>
      <c r="K354" s="25" t="s">
        <v>19</v>
      </c>
    </row>
    <row r="355" spans="1:11">
      <c r="A355" s="2">
        <v>348</v>
      </c>
      <c r="B355" s="2">
        <v>215</v>
      </c>
      <c r="C355" s="24">
        <v>4.2222222222222223E-2</v>
      </c>
      <c r="D355" s="25" t="s">
        <v>468</v>
      </c>
      <c r="E355" s="19" t="s">
        <v>35</v>
      </c>
      <c r="F355" s="25" t="s">
        <v>36</v>
      </c>
      <c r="G355" s="25" t="s">
        <v>36</v>
      </c>
      <c r="H355" s="25" t="s">
        <v>250</v>
      </c>
      <c r="I355" s="25">
        <v>71</v>
      </c>
      <c r="J355" s="25" t="s">
        <v>92</v>
      </c>
      <c r="K355" s="25">
        <v>312</v>
      </c>
    </row>
    <row r="356" spans="1:11">
      <c r="A356" s="2">
        <v>349</v>
      </c>
      <c r="B356" s="2">
        <v>506</v>
      </c>
      <c r="C356" s="24">
        <v>4.2256944444444444E-2</v>
      </c>
      <c r="D356" s="25" t="s">
        <v>469</v>
      </c>
      <c r="E356" s="19" t="s">
        <v>84</v>
      </c>
      <c r="F356" s="25" t="s">
        <v>85</v>
      </c>
      <c r="G356" s="25" t="s">
        <v>24</v>
      </c>
      <c r="H356" s="25" t="s">
        <v>450</v>
      </c>
      <c r="I356" s="25">
        <v>85</v>
      </c>
      <c r="J356" s="25" t="s">
        <v>337</v>
      </c>
      <c r="K356" s="25">
        <v>313</v>
      </c>
    </row>
    <row r="357" spans="1:11">
      <c r="A357" s="2">
        <v>350</v>
      </c>
      <c r="B357" s="2">
        <v>621</v>
      </c>
      <c r="C357" s="24">
        <v>4.2280092592592598E-2</v>
      </c>
      <c r="D357" s="25" t="s">
        <v>470</v>
      </c>
      <c r="E357" s="19" t="s">
        <v>44</v>
      </c>
      <c r="F357" s="25" t="s">
        <v>45</v>
      </c>
      <c r="G357" s="25" t="s">
        <v>45</v>
      </c>
      <c r="H357" s="25" t="s">
        <v>195</v>
      </c>
      <c r="I357" s="25">
        <v>70</v>
      </c>
      <c r="J357" s="25" t="s">
        <v>19</v>
      </c>
      <c r="K357" s="25" t="s">
        <v>19</v>
      </c>
    </row>
    <row r="358" spans="1:11">
      <c r="A358" s="2">
        <v>351</v>
      </c>
      <c r="B358" s="2">
        <v>328</v>
      </c>
      <c r="C358" s="24">
        <v>4.2291666666666665E-2</v>
      </c>
      <c r="D358" s="25" t="s">
        <v>471</v>
      </c>
      <c r="E358" s="19" t="s">
        <v>32</v>
      </c>
      <c r="F358" s="25" t="s">
        <v>33</v>
      </c>
      <c r="G358" s="25" t="s">
        <v>33</v>
      </c>
      <c r="H358" s="25" t="s">
        <v>183</v>
      </c>
      <c r="I358" s="25">
        <v>84</v>
      </c>
      <c r="J358" s="25" t="s">
        <v>280</v>
      </c>
      <c r="K358" s="25">
        <v>314</v>
      </c>
    </row>
    <row r="359" spans="1:11">
      <c r="A359" s="2">
        <v>352</v>
      </c>
      <c r="B359" s="2">
        <v>155</v>
      </c>
      <c r="C359" s="24">
        <v>4.2650462962962959E-2</v>
      </c>
      <c r="D359" s="25" t="s">
        <v>472</v>
      </c>
      <c r="E359" s="19" t="s">
        <v>63</v>
      </c>
      <c r="F359" s="25" t="s">
        <v>64</v>
      </c>
      <c r="G359" s="25" t="s">
        <v>65</v>
      </c>
      <c r="H359" s="25" t="s">
        <v>157</v>
      </c>
      <c r="I359" s="25">
        <v>83</v>
      </c>
      <c r="J359" s="25" t="s">
        <v>19</v>
      </c>
      <c r="K359" s="25" t="s">
        <v>19</v>
      </c>
    </row>
    <row r="360" spans="1:11">
      <c r="A360" s="2">
        <v>353</v>
      </c>
      <c r="B360" s="2">
        <v>165</v>
      </c>
      <c r="C360" s="24">
        <v>4.2685185185185187E-2</v>
      </c>
      <c r="D360" s="25" t="s">
        <v>473</v>
      </c>
      <c r="E360" s="19" t="s">
        <v>63</v>
      </c>
      <c r="F360" s="25" t="s">
        <v>64</v>
      </c>
      <c r="G360" s="25" t="s">
        <v>65</v>
      </c>
      <c r="H360" s="25" t="s">
        <v>198</v>
      </c>
      <c r="I360" s="25">
        <v>82</v>
      </c>
      <c r="J360" s="25" t="s">
        <v>19</v>
      </c>
      <c r="K360" s="25" t="s">
        <v>19</v>
      </c>
    </row>
    <row r="361" spans="1:11">
      <c r="A361" s="2">
        <v>354</v>
      </c>
      <c r="B361" s="2">
        <v>17</v>
      </c>
      <c r="C361" s="24">
        <v>4.3159722222222224E-2</v>
      </c>
      <c r="D361" s="25" t="s">
        <v>474</v>
      </c>
      <c r="E361" s="19" t="s">
        <v>76</v>
      </c>
      <c r="F361" s="25" t="s">
        <v>77</v>
      </c>
      <c r="G361" s="25" t="s">
        <v>77</v>
      </c>
      <c r="H361" s="25" t="s">
        <v>195</v>
      </c>
      <c r="I361" s="25">
        <v>69</v>
      </c>
      <c r="J361" s="25" t="s">
        <v>90</v>
      </c>
      <c r="K361" s="25">
        <v>315</v>
      </c>
    </row>
    <row r="362" spans="1:11">
      <c r="A362" s="2">
        <v>355</v>
      </c>
      <c r="B362" s="2">
        <v>313</v>
      </c>
      <c r="C362" s="24">
        <v>4.3217592592592592E-2</v>
      </c>
      <c r="D362" s="25" t="s">
        <v>475</v>
      </c>
      <c r="E362" s="19" t="s">
        <v>32</v>
      </c>
      <c r="F362" s="25" t="s">
        <v>33</v>
      </c>
      <c r="G362" s="25" t="s">
        <v>33</v>
      </c>
      <c r="H362" s="25" t="s">
        <v>67</v>
      </c>
      <c r="I362" s="25">
        <v>68</v>
      </c>
      <c r="J362" s="25" t="s">
        <v>128</v>
      </c>
      <c r="K362" s="25">
        <v>316</v>
      </c>
    </row>
    <row r="363" spans="1:11">
      <c r="A363" s="2">
        <v>356</v>
      </c>
      <c r="B363" s="2">
        <v>551</v>
      </c>
      <c r="C363" s="24">
        <v>4.3425925925925923E-2</v>
      </c>
      <c r="D363" s="25" t="s">
        <v>476</v>
      </c>
      <c r="E363" s="19" t="s">
        <v>81</v>
      </c>
      <c r="F363" s="25" t="s">
        <v>82</v>
      </c>
      <c r="G363" s="25" t="s">
        <v>65</v>
      </c>
      <c r="H363" s="25" t="s">
        <v>172</v>
      </c>
      <c r="I363" s="25">
        <v>81</v>
      </c>
      <c r="J363" s="25" t="s">
        <v>19</v>
      </c>
      <c r="K363" s="25" t="s">
        <v>19</v>
      </c>
    </row>
    <row r="364" spans="1:11">
      <c r="A364" s="2">
        <v>357</v>
      </c>
      <c r="B364" s="2">
        <v>421</v>
      </c>
      <c r="C364" s="24">
        <v>4.3506944444444445E-2</v>
      </c>
      <c r="D364" s="25" t="s">
        <v>477</v>
      </c>
      <c r="E364" s="19" t="s">
        <v>107</v>
      </c>
      <c r="F364" s="25" t="s">
        <v>108</v>
      </c>
      <c r="G364" s="25" t="s">
        <v>72</v>
      </c>
      <c r="H364" s="25" t="s">
        <v>143</v>
      </c>
      <c r="I364" s="25">
        <v>67</v>
      </c>
      <c r="J364" s="25" t="s">
        <v>262</v>
      </c>
      <c r="K364" s="25">
        <v>317</v>
      </c>
    </row>
    <row r="365" spans="1:11">
      <c r="A365" s="2">
        <v>358</v>
      </c>
      <c r="B365" s="2">
        <v>60</v>
      </c>
      <c r="C365" s="24">
        <v>4.3576388888888894E-2</v>
      </c>
      <c r="D365" s="25" t="s">
        <v>478</v>
      </c>
      <c r="E365" s="19" t="s">
        <v>136</v>
      </c>
      <c r="F365" s="25" t="s">
        <v>137</v>
      </c>
      <c r="G365" s="25" t="s">
        <v>137</v>
      </c>
      <c r="H365" s="25" t="s">
        <v>157</v>
      </c>
      <c r="I365" s="25">
        <v>80</v>
      </c>
      <c r="J365" s="25" t="s">
        <v>19</v>
      </c>
      <c r="K365" s="25" t="s">
        <v>19</v>
      </c>
    </row>
    <row r="366" spans="1:11">
      <c r="A366" s="2">
        <v>359</v>
      </c>
      <c r="B366" s="2">
        <v>152</v>
      </c>
      <c r="C366" s="24">
        <v>4.3750000000000004E-2</v>
      </c>
      <c r="D366" s="25" t="s">
        <v>479</v>
      </c>
      <c r="E366" s="19" t="s">
        <v>161</v>
      </c>
      <c r="F366" s="25" t="s">
        <v>162</v>
      </c>
      <c r="G366" s="25" t="s">
        <v>162</v>
      </c>
      <c r="H366" s="25" t="s">
        <v>210</v>
      </c>
      <c r="I366" s="25">
        <v>79</v>
      </c>
      <c r="J366" s="25" t="s">
        <v>184</v>
      </c>
      <c r="K366" s="25">
        <v>318</v>
      </c>
    </row>
    <row r="367" spans="1:11">
      <c r="A367" s="2">
        <v>360</v>
      </c>
      <c r="B367" s="2">
        <v>84</v>
      </c>
      <c r="C367" s="24">
        <v>4.3807870370370372E-2</v>
      </c>
      <c r="D367" s="25" t="s">
        <v>480</v>
      </c>
      <c r="E367" s="19" t="s">
        <v>136</v>
      </c>
      <c r="F367" s="25" t="s">
        <v>137</v>
      </c>
      <c r="G367" s="25" t="s">
        <v>137</v>
      </c>
      <c r="H367" s="25" t="s">
        <v>198</v>
      </c>
      <c r="I367" s="25">
        <v>78</v>
      </c>
      <c r="J367" s="25" t="s">
        <v>19</v>
      </c>
      <c r="K367" s="25" t="s">
        <v>19</v>
      </c>
    </row>
    <row r="368" spans="1:11">
      <c r="A368" s="2">
        <v>361</v>
      </c>
      <c r="B368" s="2">
        <v>218</v>
      </c>
      <c r="C368" s="24">
        <v>4.3888888888888887E-2</v>
      </c>
      <c r="D368" s="25" t="s">
        <v>481</v>
      </c>
      <c r="E368" s="19" t="s">
        <v>55</v>
      </c>
      <c r="F368" s="25" t="s">
        <v>56</v>
      </c>
      <c r="G368" s="25" t="s">
        <v>56</v>
      </c>
      <c r="H368" s="25" t="s">
        <v>250</v>
      </c>
      <c r="I368" s="25">
        <v>66</v>
      </c>
      <c r="J368" s="25" t="s">
        <v>128</v>
      </c>
      <c r="K368" s="25">
        <v>319</v>
      </c>
    </row>
    <row r="369" spans="1:11">
      <c r="A369" s="2">
        <v>362</v>
      </c>
      <c r="B369" s="2">
        <v>330</v>
      </c>
      <c r="C369" s="24">
        <v>4.3958333333333328E-2</v>
      </c>
      <c r="D369" s="25" t="s">
        <v>482</v>
      </c>
      <c r="E369" s="19" t="s">
        <v>32</v>
      </c>
      <c r="F369" s="25" t="s">
        <v>33</v>
      </c>
      <c r="G369" s="25" t="s">
        <v>33</v>
      </c>
      <c r="H369" s="25" t="s">
        <v>195</v>
      </c>
      <c r="I369" s="25">
        <v>65</v>
      </c>
      <c r="J369" s="25" t="s">
        <v>133</v>
      </c>
      <c r="K369" s="25">
        <v>320</v>
      </c>
    </row>
    <row r="370" spans="1:11">
      <c r="A370" s="2">
        <v>363</v>
      </c>
      <c r="B370" s="2">
        <v>314</v>
      </c>
      <c r="C370" s="24">
        <v>4.4050925925925931E-2</v>
      </c>
      <c r="D370" s="25" t="s">
        <v>483</v>
      </c>
      <c r="E370" s="19" t="s">
        <v>32</v>
      </c>
      <c r="F370" s="25" t="s">
        <v>33</v>
      </c>
      <c r="G370" s="25" t="s">
        <v>33</v>
      </c>
      <c r="H370" s="25" t="s">
        <v>210</v>
      </c>
      <c r="I370" s="25">
        <v>77</v>
      </c>
      <c r="J370" s="25" t="s">
        <v>246</v>
      </c>
      <c r="K370" s="25">
        <v>321</v>
      </c>
    </row>
    <row r="371" spans="1:11">
      <c r="A371" s="2">
        <v>364</v>
      </c>
      <c r="B371" s="2">
        <v>208</v>
      </c>
      <c r="C371" s="24">
        <v>4.4780092592592587E-2</v>
      </c>
      <c r="D371" s="25" t="s">
        <v>484</v>
      </c>
      <c r="E371" s="19" t="s">
        <v>35</v>
      </c>
      <c r="F371" s="25" t="s">
        <v>36</v>
      </c>
      <c r="G371" s="25" t="s">
        <v>36</v>
      </c>
      <c r="H371" s="25" t="s">
        <v>450</v>
      </c>
      <c r="I371" s="25">
        <v>76</v>
      </c>
      <c r="J371" s="25" t="s">
        <v>383</v>
      </c>
      <c r="K371" s="25">
        <v>322</v>
      </c>
    </row>
    <row r="372" spans="1:11">
      <c r="A372" s="2">
        <v>365</v>
      </c>
      <c r="B372" s="2">
        <v>436</v>
      </c>
      <c r="C372" s="24">
        <v>4.4907407407407403E-2</v>
      </c>
      <c r="D372" s="25" t="s">
        <v>485</v>
      </c>
      <c r="E372" s="19" t="s">
        <v>107</v>
      </c>
      <c r="F372" s="25" t="s">
        <v>108</v>
      </c>
      <c r="G372" s="25" t="s">
        <v>72</v>
      </c>
      <c r="H372" s="25" t="s">
        <v>183</v>
      </c>
      <c r="I372" s="25">
        <v>75</v>
      </c>
      <c r="J372" s="25" t="s">
        <v>19</v>
      </c>
      <c r="K372" s="25" t="s">
        <v>19</v>
      </c>
    </row>
    <row r="373" spans="1:11">
      <c r="A373" s="2">
        <v>366</v>
      </c>
      <c r="B373" s="2">
        <v>213</v>
      </c>
      <c r="C373" s="24">
        <v>4.4953703703703697E-2</v>
      </c>
      <c r="D373" s="25" t="s">
        <v>486</v>
      </c>
      <c r="E373" s="19" t="s">
        <v>35</v>
      </c>
      <c r="F373" s="25" t="s">
        <v>36</v>
      </c>
      <c r="G373" s="25" t="s">
        <v>36</v>
      </c>
      <c r="H373" s="25" t="s">
        <v>172</v>
      </c>
      <c r="I373" s="25">
        <v>74</v>
      </c>
      <c r="J373" s="25" t="s">
        <v>280</v>
      </c>
      <c r="K373" s="25">
        <v>323</v>
      </c>
    </row>
    <row r="374" spans="1:11">
      <c r="A374" s="2">
        <v>367</v>
      </c>
      <c r="B374" s="2">
        <v>400</v>
      </c>
      <c r="C374" s="24">
        <v>4.5243055555555557E-2</v>
      </c>
      <c r="D374" s="25" t="s">
        <v>487</v>
      </c>
      <c r="E374" s="19" t="s">
        <v>107</v>
      </c>
      <c r="F374" s="25" t="s">
        <v>108</v>
      </c>
      <c r="G374" s="25" t="s">
        <v>72</v>
      </c>
      <c r="H374" s="25" t="s">
        <v>149</v>
      </c>
      <c r="I374" s="25">
        <v>73</v>
      </c>
      <c r="J374" s="25" t="s">
        <v>19</v>
      </c>
      <c r="K374" s="25" t="s">
        <v>19</v>
      </c>
    </row>
    <row r="375" spans="1:11">
      <c r="A375" s="2">
        <v>368</v>
      </c>
      <c r="B375" s="2">
        <v>756</v>
      </c>
      <c r="C375" s="24">
        <v>4.5856481481481477E-2</v>
      </c>
      <c r="D375" s="25" t="s">
        <v>488</v>
      </c>
      <c r="E375" s="19" t="s">
        <v>32</v>
      </c>
      <c r="F375" s="25" t="s">
        <v>33</v>
      </c>
      <c r="G375" s="25" t="s">
        <v>33</v>
      </c>
      <c r="H375" s="25" t="s">
        <v>143</v>
      </c>
      <c r="I375" s="25">
        <v>64</v>
      </c>
      <c r="J375" s="25" t="s">
        <v>193</v>
      </c>
      <c r="K375" s="25">
        <v>324</v>
      </c>
    </row>
    <row r="376" spans="1:11">
      <c r="A376" s="2">
        <v>369</v>
      </c>
      <c r="B376" s="2">
        <v>83</v>
      </c>
      <c r="C376" s="24">
        <v>4.6990740740740743E-2</v>
      </c>
      <c r="D376" s="25" t="s">
        <v>489</v>
      </c>
      <c r="E376" s="19" t="s">
        <v>136</v>
      </c>
      <c r="F376" s="25" t="s">
        <v>137</v>
      </c>
      <c r="G376" s="25" t="s">
        <v>137</v>
      </c>
      <c r="H376" s="25" t="s">
        <v>198</v>
      </c>
      <c r="I376" s="25">
        <v>72</v>
      </c>
      <c r="J376" s="25" t="s">
        <v>19</v>
      </c>
      <c r="K376" s="25" t="s">
        <v>19</v>
      </c>
    </row>
    <row r="377" spans="1:11">
      <c r="A377" s="2">
        <v>370</v>
      </c>
      <c r="B377" s="2">
        <v>739</v>
      </c>
      <c r="C377" s="24">
        <v>4.6990740740740743E-2</v>
      </c>
      <c r="D377" s="25" t="s">
        <v>490</v>
      </c>
      <c r="E377" s="19" t="s">
        <v>32</v>
      </c>
      <c r="F377" s="25" t="s">
        <v>33</v>
      </c>
      <c r="G377" s="25" t="s">
        <v>33</v>
      </c>
      <c r="H377" s="25" t="s">
        <v>67</v>
      </c>
      <c r="I377" s="25">
        <v>63</v>
      </c>
      <c r="J377" s="25" t="s">
        <v>200</v>
      </c>
      <c r="K377" s="25">
        <v>325</v>
      </c>
    </row>
    <row r="378" spans="1:11">
      <c r="A378" s="2">
        <v>371</v>
      </c>
      <c r="B378" s="2">
        <v>549</v>
      </c>
      <c r="C378" s="24">
        <v>4.7662037037037037E-2</v>
      </c>
      <c r="D378" s="25" t="s">
        <v>491</v>
      </c>
      <c r="E378" s="19" t="s">
        <v>81</v>
      </c>
      <c r="F378" s="25" t="s">
        <v>82</v>
      </c>
      <c r="G378" s="25" t="s">
        <v>65</v>
      </c>
      <c r="H378" s="25" t="s">
        <v>157</v>
      </c>
      <c r="I378" s="25">
        <v>71</v>
      </c>
      <c r="J378" s="25" t="s">
        <v>19</v>
      </c>
      <c r="K378" s="25" t="s">
        <v>19</v>
      </c>
    </row>
    <row r="379" spans="1:11">
      <c r="A379" s="2">
        <v>372</v>
      </c>
      <c r="B379" s="2">
        <v>75</v>
      </c>
      <c r="C379" s="24">
        <v>4.8356481481481479E-2</v>
      </c>
      <c r="D379" s="25" t="s">
        <v>492</v>
      </c>
      <c r="E379" s="19" t="s">
        <v>136</v>
      </c>
      <c r="F379" s="25" t="s">
        <v>137</v>
      </c>
      <c r="G379" s="25" t="s">
        <v>137</v>
      </c>
      <c r="H379" s="25" t="s">
        <v>157</v>
      </c>
      <c r="I379" s="25">
        <v>70</v>
      </c>
      <c r="J379" s="25" t="s">
        <v>19</v>
      </c>
      <c r="K379" s="25" t="s">
        <v>19</v>
      </c>
    </row>
    <row r="380" spans="1:11">
      <c r="A380" s="2">
        <v>373</v>
      </c>
      <c r="B380" s="2">
        <v>9</v>
      </c>
      <c r="C380" s="24">
        <v>4.9351851851851848E-2</v>
      </c>
      <c r="D380" s="25" t="s">
        <v>493</v>
      </c>
      <c r="E380" s="19" t="s">
        <v>76</v>
      </c>
      <c r="F380" s="25" t="s">
        <v>77</v>
      </c>
      <c r="G380" s="25" t="s">
        <v>77</v>
      </c>
      <c r="H380" s="25" t="s">
        <v>323</v>
      </c>
      <c r="I380" s="25">
        <v>69</v>
      </c>
      <c r="J380" s="25" t="s">
        <v>220</v>
      </c>
      <c r="K380" s="25">
        <v>326</v>
      </c>
    </row>
    <row r="381" spans="1:11">
      <c r="A381" s="2">
        <v>374</v>
      </c>
      <c r="B381" s="2">
        <v>399</v>
      </c>
      <c r="C381" s="24">
        <v>4.9953703703703702E-2</v>
      </c>
      <c r="D381" s="25" t="s">
        <v>494</v>
      </c>
      <c r="E381" s="19" t="s">
        <v>107</v>
      </c>
      <c r="F381" s="25" t="s">
        <v>108</v>
      </c>
      <c r="G381" s="25" t="s">
        <v>72</v>
      </c>
      <c r="H381" s="25" t="s">
        <v>183</v>
      </c>
      <c r="I381" s="25">
        <v>68</v>
      </c>
      <c r="J381" s="25" t="s">
        <v>19</v>
      </c>
      <c r="K381" s="25" t="s">
        <v>19</v>
      </c>
    </row>
    <row r="382" spans="1:11">
      <c r="A382" s="2">
        <v>375</v>
      </c>
      <c r="B382" s="2">
        <v>392</v>
      </c>
      <c r="C382" s="24">
        <v>5.019675925925926E-2</v>
      </c>
      <c r="D382" s="25" t="s">
        <v>495</v>
      </c>
      <c r="E382" s="19" t="s">
        <v>107</v>
      </c>
      <c r="F382" s="25" t="s">
        <v>108</v>
      </c>
      <c r="G382" s="25" t="s">
        <v>72</v>
      </c>
      <c r="H382" s="25" t="s">
        <v>183</v>
      </c>
      <c r="I382" s="25">
        <v>67</v>
      </c>
      <c r="J382" s="25" t="s">
        <v>19</v>
      </c>
      <c r="K382" s="25" t="s">
        <v>19</v>
      </c>
    </row>
    <row r="383" spans="1:11">
      <c r="A383" s="2">
        <v>376</v>
      </c>
      <c r="B383" s="2">
        <v>387</v>
      </c>
      <c r="C383" s="24">
        <v>5.0219907407407414E-2</v>
      </c>
      <c r="D383" s="25" t="s">
        <v>496</v>
      </c>
      <c r="E383" s="19" t="s">
        <v>107</v>
      </c>
      <c r="F383" s="25" t="s">
        <v>108</v>
      </c>
      <c r="G383" s="25" t="s">
        <v>72</v>
      </c>
      <c r="H383" s="25" t="s">
        <v>210</v>
      </c>
      <c r="I383" s="25">
        <v>66</v>
      </c>
      <c r="J383" s="25" t="s">
        <v>19</v>
      </c>
      <c r="K383" s="25" t="s">
        <v>19</v>
      </c>
    </row>
    <row r="384" spans="1:11">
      <c r="A384" s="2">
        <v>377</v>
      </c>
      <c r="B384" s="2">
        <v>411</v>
      </c>
      <c r="C384" s="24">
        <v>5.0243055555555555E-2</v>
      </c>
      <c r="D384" s="25" t="s">
        <v>497</v>
      </c>
      <c r="E384" s="19" t="s">
        <v>107</v>
      </c>
      <c r="F384" s="25" t="s">
        <v>108</v>
      </c>
      <c r="G384" s="25" t="s">
        <v>72</v>
      </c>
      <c r="H384" s="25" t="s">
        <v>183</v>
      </c>
      <c r="I384" s="25">
        <v>65</v>
      </c>
      <c r="J384" s="25" t="s">
        <v>19</v>
      </c>
      <c r="K384" s="25" t="s">
        <v>19</v>
      </c>
    </row>
    <row r="385" spans="1:11">
      <c r="A385" s="2">
        <v>378</v>
      </c>
      <c r="B385" s="2">
        <v>409</v>
      </c>
      <c r="C385" s="24">
        <v>5.0243055555555555E-2</v>
      </c>
      <c r="D385" s="25" t="s">
        <v>498</v>
      </c>
      <c r="E385" s="19" t="s">
        <v>107</v>
      </c>
      <c r="F385" s="25" t="s">
        <v>108</v>
      </c>
      <c r="G385" s="25" t="s">
        <v>72</v>
      </c>
      <c r="H385" s="25" t="s">
        <v>210</v>
      </c>
      <c r="I385" s="25">
        <v>64</v>
      </c>
      <c r="J385" s="25" t="s">
        <v>19</v>
      </c>
      <c r="K385" s="25" t="s">
        <v>19</v>
      </c>
    </row>
    <row r="386" spans="1:11">
      <c r="A386" s="2">
        <v>379</v>
      </c>
      <c r="B386" s="2">
        <v>127</v>
      </c>
      <c r="C386" s="24">
        <v>5.1956018518518519E-2</v>
      </c>
      <c r="D386" s="25" t="s">
        <v>499</v>
      </c>
      <c r="E386" s="19" t="s">
        <v>390</v>
      </c>
      <c r="F386" s="25" t="s">
        <v>391</v>
      </c>
      <c r="G386" s="25" t="s">
        <v>29</v>
      </c>
      <c r="H386" s="25" t="s">
        <v>450</v>
      </c>
      <c r="I386" s="25">
        <v>63</v>
      </c>
      <c r="J386" s="25" t="s">
        <v>220</v>
      </c>
      <c r="K386" s="25">
        <v>327</v>
      </c>
    </row>
    <row r="388" spans="1:11">
      <c r="A388" s="26" t="s">
        <v>500</v>
      </c>
    </row>
    <row r="389" spans="1:11">
      <c r="B389" s="2">
        <v>317</v>
      </c>
      <c r="D389" s="2" t="s">
        <v>501</v>
      </c>
      <c r="E389" s="4" t="s">
        <v>32</v>
      </c>
      <c r="F389" s="2" t="s">
        <v>33</v>
      </c>
    </row>
    <row r="390" spans="1:11">
      <c r="B390" s="2">
        <v>422</v>
      </c>
      <c r="D390" s="2" t="s">
        <v>502</v>
      </c>
      <c r="E390" s="4" t="s">
        <v>107</v>
      </c>
      <c r="F390" s="2" t="s">
        <v>108</v>
      </c>
    </row>
    <row r="391" spans="1:11">
      <c r="B391" s="2">
        <v>29</v>
      </c>
      <c r="D391" s="2" t="s">
        <v>503</v>
      </c>
      <c r="E391" s="4" t="s">
        <v>136</v>
      </c>
      <c r="F391" s="2" t="s">
        <v>137</v>
      </c>
    </row>
    <row r="392" spans="1:11">
      <c r="B392" s="2">
        <v>98</v>
      </c>
      <c r="D392" s="2" t="s">
        <v>504</v>
      </c>
      <c r="E392" s="4" t="s">
        <v>40</v>
      </c>
      <c r="F392" s="2" t="s">
        <v>41</v>
      </c>
    </row>
    <row r="393" spans="1:11">
      <c r="B393" s="2">
        <v>44</v>
      </c>
    </row>
    <row r="394" spans="1:11">
      <c r="B394" s="2">
        <v>785</v>
      </c>
      <c r="D394" s="2" t="s">
        <v>505</v>
      </c>
      <c r="E394" s="4" t="s">
        <v>47</v>
      </c>
      <c r="F394" s="2" t="s">
        <v>45</v>
      </c>
    </row>
  </sheetData>
  <autoFilter ref="A7:K7"/>
  <pageMargins left="0.15748031496062992" right="0.19685039370078741" top="0.59055118110236227" bottom="0.39370078740157483" header="0.51181102362204722" footer="0.51181102362204722"/>
  <pageSetup paperSize="9" scale="7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sheetPr codeName="wksCumMen">
    <tabColor rgb="FF00B050"/>
  </sheetPr>
  <dimension ref="A1:AL474"/>
  <sheetViews>
    <sheetView topLeftCell="C98" workbookViewId="0">
      <selection activeCell="P3" sqref="P3"/>
    </sheetView>
  </sheetViews>
  <sheetFormatPr defaultRowHeight="12.75" outlineLevelRow="1" outlineLevelCol="1"/>
  <cols>
    <col min="1" max="1" width="7.28515625" style="2" customWidth="1"/>
    <col min="2" max="2" width="8.7109375" style="2" customWidth="1"/>
    <col min="3" max="3" width="22.5703125" style="2" customWidth="1"/>
    <col min="4" max="4" width="8.28515625" style="2" customWidth="1"/>
    <col min="5" max="10" width="7.140625" style="2" customWidth="1"/>
    <col min="11" max="11" width="8.7109375" style="2" customWidth="1"/>
    <col min="12" max="13" width="8.140625" style="2" customWidth="1"/>
    <col min="14" max="14" width="10.42578125" style="2" hidden="1" customWidth="1" outlineLevel="1"/>
    <col min="15" max="15" width="9.140625" style="2" collapsed="1"/>
    <col min="16" max="22" width="9.140625" style="2" customWidth="1"/>
    <col min="23" max="23" width="9.140625" style="2" collapsed="1"/>
    <col min="24" max="25" width="9.140625" style="2"/>
    <col min="26" max="26" width="8.85546875" style="2" customWidth="1"/>
    <col min="27" max="30" width="12.28515625" style="2" customWidth="1"/>
    <col min="31" max="32" width="8.85546875" style="2" customWidth="1"/>
    <col min="33" max="37" width="9.140625" style="2"/>
    <col min="38" max="38" width="1.7109375" style="2" customWidth="1"/>
    <col min="39" max="16384" width="9.140625" style="2"/>
  </cols>
  <sheetData>
    <row r="1" spans="1:38" hidden="1" outlineLevel="1">
      <c r="Q1" s="27"/>
      <c r="R1" s="27"/>
      <c r="S1" s="28" t="s">
        <v>506</v>
      </c>
      <c r="T1" s="29" t="s">
        <v>507</v>
      </c>
      <c r="U1" s="27" t="str">
        <f>IF(ISBLANK(T1),"X",IF(AND(T1&lt;115,T1&gt;95),T1+1,T1))</f>
        <v xml:space="preserve">Formula to correct scores psoted </v>
      </c>
      <c r="V1" s="27" t="str">
        <f>IF(OR(V$6&gt;$D$5,V$6&gt;COUNT($E1:$J1)),"",LARGE($E1:$J1,V$6))</f>
        <v/>
      </c>
      <c r="W1" s="27" t="str">
        <f>IF(OR(W$6&gt;$D$5,W$6&gt;COUNT($E1:$J1)),"",LARGE($E1:$J1,W$6))</f>
        <v/>
      </c>
      <c r="X1" s="27" t="str">
        <f>IF(OR(X$6&gt;$D$5,X$6&gt;COUNT($E1:$J1)),"",LARGE($E1:$J1,X$6))</f>
        <v/>
      </c>
      <c r="Y1" s="27" t="str">
        <f>IF(OR(Y$6&gt;$D$5,Y$6&gt;COUNT($E1:$J1)),"",LARGE($E1:$J1,Y$6))</f>
        <v/>
      </c>
      <c r="Z1" s="1"/>
      <c r="AA1" s="1"/>
      <c r="AB1" s="1"/>
      <c r="AC1" s="1"/>
      <c r="AD1" s="1"/>
      <c r="AE1" s="1"/>
      <c r="AF1" s="1"/>
      <c r="AL1" s="30"/>
    </row>
    <row r="2" spans="1:38" hidden="1" outlineLevel="1">
      <c r="A2" s="2" t="s">
        <v>508</v>
      </c>
      <c r="E2" s="31" t="s">
        <v>509</v>
      </c>
      <c r="F2" s="2" t="b">
        <f>SUM(F6:F361)&gt;0</f>
        <v>1</v>
      </c>
      <c r="J2" s="31" t="s">
        <v>510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926</v>
      </c>
      <c r="M2" s="32"/>
      <c r="N2" s="32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9"/>
      <c r="U2" s="27"/>
      <c r="V2" s="27"/>
      <c r="W2" s="27"/>
      <c r="X2" s="27"/>
      <c r="Z2" s="31" t="s">
        <v>511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37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38" hidden="1" outlineLevel="1">
      <c r="E3" s="31"/>
      <c r="J3" s="31"/>
      <c r="K3" s="27"/>
      <c r="L3" s="27"/>
      <c r="N3" s="39"/>
      <c r="O3" s="27" t="s">
        <v>512</v>
      </c>
      <c r="P3" s="40">
        <v>2</v>
      </c>
      <c r="Q3" s="41" t="s">
        <v>513</v>
      </c>
      <c r="R3" s="42" t="s">
        <v>514</v>
      </c>
      <c r="T3" s="29"/>
      <c r="U3" s="27"/>
      <c r="V3" s="27"/>
      <c r="W3" s="27"/>
      <c r="X3" s="27"/>
      <c r="AG3" s="1" t="s">
        <v>515</v>
      </c>
      <c r="AH3" s="3">
        <f>$D$5-1</f>
        <v>3</v>
      </c>
      <c r="AI3" s="1" t="s">
        <v>516</v>
      </c>
      <c r="AL3" s="30"/>
    </row>
    <row r="4" spans="1:38" s="15" customFormat="1" ht="38.25" customHeight="1" collapsed="1" thickBot="1">
      <c r="A4" s="15" t="s">
        <v>915</v>
      </c>
      <c r="Q4" s="43"/>
      <c r="R4" s="44">
        <f>SUM(R6:R361)</f>
        <v>0</v>
      </c>
      <c r="AH4" s="41" t="s">
        <v>517</v>
      </c>
      <c r="AL4" s="45" t="s">
        <v>518</v>
      </c>
    </row>
    <row r="5" spans="1:38" s="26" customFormat="1">
      <c r="A5" s="26" t="s">
        <v>519</v>
      </c>
      <c r="D5" s="46">
        <v>4</v>
      </c>
      <c r="K5" s="47" t="str">
        <f>"Total is best " &amp;D5&amp;" races"</f>
        <v>Total is best 4 races</v>
      </c>
      <c r="Q5" s="26" t="s">
        <v>520</v>
      </c>
      <c r="T5" s="26" t="s">
        <v>521</v>
      </c>
      <c r="AB5" s="26" t="s">
        <v>522</v>
      </c>
      <c r="AE5" s="26" t="s">
        <v>523</v>
      </c>
      <c r="AI5" s="41" t="s">
        <v>524</v>
      </c>
      <c r="AL5" s="48"/>
    </row>
    <row r="6" spans="1:38" s="26" customFormat="1" ht="42" customHeight="1">
      <c r="A6" s="26" t="s">
        <v>525</v>
      </c>
      <c r="B6" s="49" t="s">
        <v>526</v>
      </c>
      <c r="C6" s="26" t="s">
        <v>527</v>
      </c>
      <c r="D6" s="50" t="s">
        <v>528</v>
      </c>
      <c r="E6" s="50" t="s">
        <v>529</v>
      </c>
      <c r="F6" s="50" t="s">
        <v>530</v>
      </c>
      <c r="G6" s="50" t="s">
        <v>531</v>
      </c>
      <c r="H6" s="50" t="s">
        <v>532</v>
      </c>
      <c r="I6" s="50" t="s">
        <v>533</v>
      </c>
      <c r="J6" s="50" t="s">
        <v>534</v>
      </c>
      <c r="K6" s="50" t="s">
        <v>535</v>
      </c>
      <c r="L6" s="51" t="s">
        <v>536</v>
      </c>
      <c r="M6" s="51" t="s">
        <v>537</v>
      </c>
      <c r="N6" s="52" t="s">
        <v>538</v>
      </c>
      <c r="O6" s="20" t="s">
        <v>539</v>
      </c>
      <c r="P6" s="51" t="s">
        <v>540</v>
      </c>
      <c r="Q6" s="50" t="s">
        <v>541</v>
      </c>
      <c r="R6" s="50"/>
      <c r="S6" s="20" t="s">
        <v>542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Z6" s="53"/>
      <c r="AA6" s="53" t="s">
        <v>543</v>
      </c>
      <c r="AB6" s="22" t="s">
        <v>544</v>
      </c>
      <c r="AC6" s="22" t="s">
        <v>545</v>
      </c>
      <c r="AD6" s="22" t="s">
        <v>546</v>
      </c>
      <c r="AE6" s="53" t="s">
        <v>547</v>
      </c>
      <c r="AF6" s="53" t="s">
        <v>548</v>
      </c>
      <c r="AG6" s="22" t="s">
        <v>549</v>
      </c>
      <c r="AH6" s="22" t="s">
        <v>550</v>
      </c>
      <c r="AI6" s="22" t="s">
        <v>544</v>
      </c>
      <c r="AJ6" s="22" t="s">
        <v>545</v>
      </c>
      <c r="AK6" s="22" t="s">
        <v>546</v>
      </c>
      <c r="AL6" s="48"/>
    </row>
    <row r="7" spans="1:38" s="26" customFormat="1">
      <c r="C7" s="26" t="s">
        <v>551</v>
      </c>
      <c r="D7" s="50"/>
      <c r="E7" s="50"/>
      <c r="F7" s="29"/>
      <c r="G7" s="50"/>
      <c r="H7" s="50"/>
      <c r="I7" s="50"/>
      <c r="J7" s="50"/>
      <c r="K7" s="50"/>
      <c r="L7" s="50"/>
      <c r="M7" s="50"/>
      <c r="N7" s="50"/>
      <c r="O7" s="50"/>
      <c r="P7" s="50"/>
      <c r="Q7" s="50" t="s">
        <v>20</v>
      </c>
      <c r="R7" s="50"/>
      <c r="S7" s="50"/>
      <c r="T7" s="50"/>
      <c r="U7" s="50"/>
      <c r="V7" s="50"/>
      <c r="W7" s="50"/>
      <c r="X7" s="50"/>
      <c r="Y7" s="50"/>
      <c r="AE7" s="54"/>
      <c r="AF7" s="54"/>
      <c r="AI7" s="38">
        <v>1198</v>
      </c>
      <c r="AJ7" s="38">
        <v>1194</v>
      </c>
      <c r="AK7" s="38">
        <v>1188</v>
      </c>
      <c r="AL7" s="48"/>
    </row>
    <row r="8" spans="1:38" s="26" customFormat="1">
      <c r="A8" s="1">
        <v>1</v>
      </c>
      <c r="B8" s="1">
        <v>1</v>
      </c>
      <c r="C8" s="1" t="s">
        <v>54</v>
      </c>
      <c r="D8" s="29" t="s">
        <v>56</v>
      </c>
      <c r="E8" s="29">
        <v>295</v>
      </c>
      <c r="F8" s="29">
        <v>291</v>
      </c>
      <c r="G8" s="50"/>
      <c r="H8" s="50"/>
      <c r="I8" s="50"/>
      <c r="J8" s="50"/>
      <c r="K8" s="32">
        <f t="shared" ref="K8:K39" si="0">IFERROR(LARGE(E8:J8,1),0)+IF($D$5&gt;=2,IFERROR(LARGE(E8:J8,2),0),0)+IF($D$5&gt;=3,IFERROR(LARGE(E8:J8,3),0),0)+IF($D$5&gt;=4,IFERROR(LARGE(E8:J8,4),0),0)+IF($D$5&gt;=5,IFERROR(LARGE(E8:J8,5),0),0)+IF($D$5&gt;=6,IFERROR(LARGE(E8:J8,6),0),0)</f>
        <v>586</v>
      </c>
      <c r="L8" s="32" t="s">
        <v>927</v>
      </c>
      <c r="M8" s="32" t="s">
        <v>25</v>
      </c>
      <c r="N8" s="32">
        <f t="shared" ref="N8:N39" si="1">K8-(ROW(K8)-ROW(K$6))/10000</f>
        <v>585.99980000000005</v>
      </c>
      <c r="O8" s="32">
        <f t="shared" ref="O8:O39" si="2">COUNT(E8:J8)</f>
        <v>2</v>
      </c>
      <c r="P8" s="32">
        <f t="shared" ref="P8:P39" ca="1" si="3">IF(AND(O8=1,OFFSET(D8,0,P$3)&gt;0),"Y",0)</f>
        <v>0</v>
      </c>
      <c r="Q8" s="33" t="s">
        <v>20</v>
      </c>
      <c r="R8" s="55">
        <f t="shared" ref="R8:R39" si="4">1-(Q8=Q7)</f>
        <v>0</v>
      </c>
      <c r="S8" s="34">
        <f t="shared" ref="S8:S39" si="5">N8+T8/1000+U8/10000+V8/100000+W8/1000000+X8/10000000+Y8/100000000</f>
        <v>586.32389999999998</v>
      </c>
      <c r="T8" s="29">
        <v>295</v>
      </c>
      <c r="U8" s="29">
        <v>291</v>
      </c>
      <c r="V8" s="50"/>
      <c r="W8" s="50"/>
      <c r="X8" s="50"/>
      <c r="Y8" s="50"/>
      <c r="AE8" s="54"/>
      <c r="AF8" s="54"/>
      <c r="AI8" s="38"/>
      <c r="AJ8" s="38"/>
      <c r="AK8" s="38"/>
      <c r="AL8" s="48"/>
    </row>
    <row r="9" spans="1:38" s="26" customFormat="1">
      <c r="A9" s="1">
        <v>2</v>
      </c>
      <c r="B9" s="1">
        <v>2</v>
      </c>
      <c r="C9" s="1" t="s">
        <v>46</v>
      </c>
      <c r="D9" s="29" t="s">
        <v>45</v>
      </c>
      <c r="E9" s="29">
        <v>290</v>
      </c>
      <c r="F9" s="29">
        <v>294</v>
      </c>
      <c r="G9" s="50"/>
      <c r="H9" s="50"/>
      <c r="I9" s="50"/>
      <c r="J9" s="50"/>
      <c r="K9" s="32">
        <f t="shared" si="0"/>
        <v>584</v>
      </c>
      <c r="L9" s="32" t="s">
        <v>927</v>
      </c>
      <c r="M9" s="32" t="s">
        <v>42</v>
      </c>
      <c r="N9" s="32">
        <f t="shared" si="1"/>
        <v>583.99969999999996</v>
      </c>
      <c r="O9" s="32">
        <f t="shared" si="2"/>
        <v>2</v>
      </c>
      <c r="P9" s="32">
        <f t="shared" ca="1" si="3"/>
        <v>0</v>
      </c>
      <c r="Q9" s="33" t="s">
        <v>20</v>
      </c>
      <c r="R9" s="55">
        <f t="shared" si="4"/>
        <v>0</v>
      </c>
      <c r="S9" s="34">
        <f t="shared" si="5"/>
        <v>584.32269999999994</v>
      </c>
      <c r="T9" s="29">
        <v>294</v>
      </c>
      <c r="U9" s="29">
        <v>290</v>
      </c>
      <c r="V9" s="50"/>
      <c r="W9" s="50"/>
      <c r="X9" s="50"/>
      <c r="Y9" s="50"/>
      <c r="AE9" s="54"/>
      <c r="AF9" s="54"/>
      <c r="AI9" s="38"/>
      <c r="AJ9" s="38"/>
      <c r="AK9" s="38"/>
      <c r="AL9" s="48"/>
    </row>
    <row r="10" spans="1:38" s="26" customFormat="1">
      <c r="A10" s="1">
        <v>3</v>
      </c>
      <c r="B10" s="1" t="s">
        <v>19</v>
      </c>
      <c r="C10" s="1" t="s">
        <v>31</v>
      </c>
      <c r="D10" s="29" t="s">
        <v>33</v>
      </c>
      <c r="E10" s="29">
        <v>285</v>
      </c>
      <c r="F10" s="29">
        <v>298</v>
      </c>
      <c r="G10" s="50"/>
      <c r="H10" s="50"/>
      <c r="I10" s="50"/>
      <c r="J10" s="50"/>
      <c r="K10" s="32">
        <f t="shared" si="0"/>
        <v>583</v>
      </c>
      <c r="L10" s="32" t="s">
        <v>928</v>
      </c>
      <c r="M10" s="32"/>
      <c r="N10" s="32">
        <f t="shared" si="1"/>
        <v>582.99959999999999</v>
      </c>
      <c r="O10" s="32">
        <f t="shared" si="2"/>
        <v>2</v>
      </c>
      <c r="P10" s="32">
        <f t="shared" ca="1" si="3"/>
        <v>0</v>
      </c>
      <c r="Q10" s="33" t="s">
        <v>20</v>
      </c>
      <c r="R10" s="55">
        <f t="shared" si="4"/>
        <v>0</v>
      </c>
      <c r="S10" s="34">
        <f t="shared" si="5"/>
        <v>583.3261</v>
      </c>
      <c r="T10" s="29">
        <v>298</v>
      </c>
      <c r="U10" s="29">
        <v>285</v>
      </c>
      <c r="V10" s="50"/>
      <c r="W10" s="50"/>
      <c r="X10" s="50"/>
      <c r="Y10" s="50"/>
      <c r="AE10" s="54"/>
      <c r="AF10" s="54"/>
      <c r="AI10" s="38"/>
      <c r="AJ10" s="38"/>
      <c r="AK10" s="38"/>
      <c r="AL10" s="48"/>
    </row>
    <row r="11" spans="1:38" s="26" customFormat="1">
      <c r="A11" s="1">
        <v>4</v>
      </c>
      <c r="B11" s="1">
        <v>3</v>
      </c>
      <c r="C11" s="1" t="s">
        <v>43</v>
      </c>
      <c r="D11" s="29" t="s">
        <v>45</v>
      </c>
      <c r="E11" s="29">
        <v>288</v>
      </c>
      <c r="F11" s="29">
        <v>295</v>
      </c>
      <c r="G11" s="50"/>
      <c r="H11" s="50"/>
      <c r="I11" s="50"/>
      <c r="J11" s="50"/>
      <c r="K11" s="32">
        <f t="shared" si="0"/>
        <v>583</v>
      </c>
      <c r="L11" s="32" t="s">
        <v>927</v>
      </c>
      <c r="M11" s="32" t="s">
        <v>61</v>
      </c>
      <c r="N11" s="32">
        <f t="shared" si="1"/>
        <v>582.99950000000001</v>
      </c>
      <c r="O11" s="32">
        <f t="shared" si="2"/>
        <v>2</v>
      </c>
      <c r="P11" s="32">
        <f t="shared" ca="1" si="3"/>
        <v>0</v>
      </c>
      <c r="Q11" s="33" t="s">
        <v>20</v>
      </c>
      <c r="R11" s="55">
        <f t="shared" si="4"/>
        <v>0</v>
      </c>
      <c r="S11" s="34">
        <f t="shared" si="5"/>
        <v>583.32330000000002</v>
      </c>
      <c r="T11" s="29">
        <v>295</v>
      </c>
      <c r="U11" s="29">
        <v>288</v>
      </c>
      <c r="V11" s="50"/>
      <c r="W11" s="50"/>
      <c r="X11" s="50"/>
      <c r="Y11" s="50"/>
      <c r="AE11" s="54"/>
      <c r="AF11" s="54"/>
      <c r="AI11" s="38"/>
      <c r="AJ11" s="38"/>
      <c r="AK11" s="38"/>
      <c r="AL11" s="48"/>
    </row>
    <row r="12" spans="1:38" s="26" customFormat="1">
      <c r="A12" s="1">
        <v>5</v>
      </c>
      <c r="B12" s="1">
        <v>4</v>
      </c>
      <c r="C12" s="1" t="s">
        <v>62</v>
      </c>
      <c r="D12" s="29" t="s">
        <v>64</v>
      </c>
      <c r="E12" s="29">
        <v>291</v>
      </c>
      <c r="F12" s="29">
        <v>288</v>
      </c>
      <c r="G12" s="50"/>
      <c r="H12" s="50"/>
      <c r="I12" s="50"/>
      <c r="J12" s="50"/>
      <c r="K12" s="32">
        <f t="shared" si="0"/>
        <v>579</v>
      </c>
      <c r="L12" s="32" t="s">
        <v>927</v>
      </c>
      <c r="M12" s="32"/>
      <c r="N12" s="32">
        <f t="shared" si="1"/>
        <v>578.99940000000004</v>
      </c>
      <c r="O12" s="32">
        <f t="shared" si="2"/>
        <v>2</v>
      </c>
      <c r="P12" s="32">
        <f t="shared" ca="1" si="3"/>
        <v>0</v>
      </c>
      <c r="Q12" s="33" t="s">
        <v>20</v>
      </c>
      <c r="R12" s="55">
        <f t="shared" si="4"/>
        <v>0</v>
      </c>
      <c r="S12" s="34">
        <f t="shared" si="5"/>
        <v>579.31920000000014</v>
      </c>
      <c r="T12" s="29">
        <v>291</v>
      </c>
      <c r="U12" s="29">
        <v>288</v>
      </c>
      <c r="V12" s="50"/>
      <c r="W12" s="50"/>
      <c r="X12" s="50"/>
      <c r="Y12" s="50"/>
      <c r="AE12" s="54"/>
      <c r="AF12" s="54"/>
      <c r="AI12" s="38"/>
      <c r="AJ12" s="38"/>
      <c r="AK12" s="38"/>
      <c r="AL12" s="48"/>
    </row>
    <row r="13" spans="1:38" s="26" customFormat="1">
      <c r="A13" s="1">
        <v>6</v>
      </c>
      <c r="B13" s="1">
        <v>5</v>
      </c>
      <c r="C13" s="1" t="s">
        <v>80</v>
      </c>
      <c r="D13" s="29" t="s">
        <v>82</v>
      </c>
      <c r="E13" s="29">
        <v>276</v>
      </c>
      <c r="F13" s="29">
        <v>280</v>
      </c>
      <c r="G13" s="50"/>
      <c r="H13" s="50"/>
      <c r="I13" s="50"/>
      <c r="J13" s="50"/>
      <c r="K13" s="32">
        <f t="shared" si="0"/>
        <v>556</v>
      </c>
      <c r="L13" s="32" t="s">
        <v>927</v>
      </c>
      <c r="M13" s="32"/>
      <c r="N13" s="32">
        <f t="shared" si="1"/>
        <v>555.99929999999995</v>
      </c>
      <c r="O13" s="32">
        <f t="shared" si="2"/>
        <v>2</v>
      </c>
      <c r="P13" s="32">
        <f t="shared" ca="1" si="3"/>
        <v>0</v>
      </c>
      <c r="Q13" s="33" t="s">
        <v>20</v>
      </c>
      <c r="R13" s="55">
        <f t="shared" si="4"/>
        <v>0</v>
      </c>
      <c r="S13" s="34">
        <f t="shared" si="5"/>
        <v>556.30689999999993</v>
      </c>
      <c r="T13" s="29">
        <v>280</v>
      </c>
      <c r="U13" s="29">
        <v>276</v>
      </c>
      <c r="V13" s="50"/>
      <c r="W13" s="50"/>
      <c r="X13" s="50"/>
      <c r="Y13" s="50"/>
      <c r="AE13" s="54"/>
      <c r="AF13" s="54"/>
      <c r="AI13" s="38"/>
      <c r="AJ13" s="38"/>
      <c r="AK13" s="38"/>
      <c r="AL13" s="48"/>
    </row>
    <row r="14" spans="1:38" s="26" customFormat="1">
      <c r="A14" s="1">
        <v>7</v>
      </c>
      <c r="B14" s="1">
        <v>6</v>
      </c>
      <c r="C14" s="1" t="s">
        <v>151</v>
      </c>
      <c r="D14" s="29" t="s">
        <v>153</v>
      </c>
      <c r="E14" s="29">
        <v>260</v>
      </c>
      <c r="F14" s="29">
        <v>241</v>
      </c>
      <c r="G14" s="50"/>
      <c r="H14" s="50"/>
      <c r="I14" s="50"/>
      <c r="J14" s="50"/>
      <c r="K14" s="32">
        <f t="shared" si="0"/>
        <v>501</v>
      </c>
      <c r="L14" s="32" t="s">
        <v>927</v>
      </c>
      <c r="M14" s="32"/>
      <c r="N14" s="32">
        <f t="shared" si="1"/>
        <v>500.99919999999997</v>
      </c>
      <c r="O14" s="32">
        <f t="shared" si="2"/>
        <v>2</v>
      </c>
      <c r="P14" s="32">
        <f t="shared" ca="1" si="3"/>
        <v>0</v>
      </c>
      <c r="Q14" s="33" t="s">
        <v>20</v>
      </c>
      <c r="R14" s="55">
        <f t="shared" si="4"/>
        <v>0</v>
      </c>
      <c r="S14" s="34">
        <f t="shared" si="5"/>
        <v>501.28329999999994</v>
      </c>
      <c r="T14" s="29">
        <v>260</v>
      </c>
      <c r="U14" s="29">
        <v>241</v>
      </c>
      <c r="V14" s="50"/>
      <c r="W14" s="50"/>
      <c r="X14" s="50"/>
      <c r="Y14" s="50"/>
      <c r="AE14" s="54"/>
      <c r="AF14" s="54"/>
      <c r="AI14" s="38"/>
      <c r="AJ14" s="38"/>
      <c r="AK14" s="38"/>
      <c r="AL14" s="48"/>
    </row>
    <row r="15" spans="1:38" s="26" customFormat="1">
      <c r="A15" s="1">
        <v>8</v>
      </c>
      <c r="B15" s="1">
        <v>7</v>
      </c>
      <c r="C15" s="1" t="s">
        <v>145</v>
      </c>
      <c r="D15" s="29" t="s">
        <v>85</v>
      </c>
      <c r="E15" s="29">
        <v>249</v>
      </c>
      <c r="F15" s="29">
        <v>245</v>
      </c>
      <c r="G15" s="50"/>
      <c r="H15" s="50"/>
      <c r="I15" s="50"/>
      <c r="J15" s="50"/>
      <c r="K15" s="32">
        <f t="shared" si="0"/>
        <v>494</v>
      </c>
      <c r="L15" s="32" t="s">
        <v>927</v>
      </c>
      <c r="M15" s="32"/>
      <c r="N15" s="32">
        <f t="shared" si="1"/>
        <v>493.9991</v>
      </c>
      <c r="O15" s="32">
        <f t="shared" si="2"/>
        <v>2</v>
      </c>
      <c r="P15" s="32">
        <f t="shared" ca="1" si="3"/>
        <v>0</v>
      </c>
      <c r="Q15" s="33" t="s">
        <v>20</v>
      </c>
      <c r="R15" s="55">
        <f t="shared" si="4"/>
        <v>0</v>
      </c>
      <c r="S15" s="34">
        <f t="shared" si="5"/>
        <v>494.27260000000001</v>
      </c>
      <c r="T15" s="29">
        <v>249</v>
      </c>
      <c r="U15" s="29">
        <v>245</v>
      </c>
      <c r="V15" s="50"/>
      <c r="W15" s="50"/>
      <c r="X15" s="50"/>
      <c r="Y15" s="50"/>
      <c r="AE15" s="54"/>
      <c r="AF15" s="54"/>
      <c r="AI15" s="38"/>
      <c r="AJ15" s="38"/>
      <c r="AK15" s="38"/>
      <c r="AL15" s="48"/>
    </row>
    <row r="16" spans="1:38" s="26" customFormat="1">
      <c r="A16" s="1">
        <v>9</v>
      </c>
      <c r="B16" s="1">
        <v>8</v>
      </c>
      <c r="C16" s="1" t="s">
        <v>170</v>
      </c>
      <c r="D16" s="29" t="s">
        <v>108</v>
      </c>
      <c r="E16" s="29">
        <v>229</v>
      </c>
      <c r="F16" s="29">
        <v>235</v>
      </c>
      <c r="G16" s="50"/>
      <c r="H16" s="50"/>
      <c r="I16" s="50"/>
      <c r="J16" s="50"/>
      <c r="K16" s="32">
        <f t="shared" si="0"/>
        <v>464</v>
      </c>
      <c r="L16" s="32" t="s">
        <v>927</v>
      </c>
      <c r="M16" s="32"/>
      <c r="N16" s="32">
        <f t="shared" si="1"/>
        <v>463.99900000000002</v>
      </c>
      <c r="O16" s="32">
        <f t="shared" si="2"/>
        <v>2</v>
      </c>
      <c r="P16" s="32">
        <f t="shared" ca="1" si="3"/>
        <v>0</v>
      </c>
      <c r="Q16" s="33" t="s">
        <v>20</v>
      </c>
      <c r="R16" s="55">
        <f t="shared" si="4"/>
        <v>0</v>
      </c>
      <c r="S16" s="34">
        <f t="shared" si="5"/>
        <v>464.25690000000003</v>
      </c>
      <c r="T16" s="29">
        <v>235</v>
      </c>
      <c r="U16" s="29">
        <v>229</v>
      </c>
      <c r="V16" s="50"/>
      <c r="W16" s="50"/>
      <c r="X16" s="50"/>
      <c r="Y16" s="50"/>
      <c r="AE16" s="54"/>
      <c r="AF16" s="54"/>
      <c r="AI16" s="38"/>
      <c r="AJ16" s="38"/>
      <c r="AK16" s="38"/>
      <c r="AL16" s="48"/>
    </row>
    <row r="17" spans="1:38" s="26" customFormat="1">
      <c r="A17" s="1">
        <v>10</v>
      </c>
      <c r="B17" s="1">
        <v>9</v>
      </c>
      <c r="C17" s="1" t="s">
        <v>192</v>
      </c>
      <c r="D17" s="29" t="s">
        <v>45</v>
      </c>
      <c r="E17" s="29">
        <v>234</v>
      </c>
      <c r="F17" s="29">
        <v>223</v>
      </c>
      <c r="G17" s="50"/>
      <c r="H17" s="50"/>
      <c r="I17" s="50"/>
      <c r="J17" s="50"/>
      <c r="K17" s="32">
        <f t="shared" si="0"/>
        <v>457</v>
      </c>
      <c r="L17" s="32" t="s">
        <v>927</v>
      </c>
      <c r="M17" s="32"/>
      <c r="N17" s="32">
        <f t="shared" si="1"/>
        <v>456.99889999999999</v>
      </c>
      <c r="O17" s="32">
        <f t="shared" si="2"/>
        <v>2</v>
      </c>
      <c r="P17" s="32">
        <f t="shared" ca="1" si="3"/>
        <v>0</v>
      </c>
      <c r="Q17" s="33" t="s">
        <v>20</v>
      </c>
      <c r="R17" s="55">
        <f t="shared" si="4"/>
        <v>0</v>
      </c>
      <c r="S17" s="34">
        <f t="shared" si="5"/>
        <v>457.25519999999995</v>
      </c>
      <c r="T17" s="29">
        <v>234</v>
      </c>
      <c r="U17" s="29">
        <v>223</v>
      </c>
      <c r="V17" s="50"/>
      <c r="W17" s="50"/>
      <c r="X17" s="50"/>
      <c r="Y17" s="50"/>
      <c r="AE17" s="54"/>
      <c r="AF17" s="54"/>
      <c r="AI17" s="38"/>
      <c r="AJ17" s="38"/>
      <c r="AK17" s="38"/>
      <c r="AL17" s="48"/>
    </row>
    <row r="18" spans="1:38" s="26" customFormat="1">
      <c r="A18" s="1">
        <v>11</v>
      </c>
      <c r="B18" s="1">
        <v>10</v>
      </c>
      <c r="C18" s="1" t="s">
        <v>174</v>
      </c>
      <c r="D18" s="29" t="s">
        <v>112</v>
      </c>
      <c r="E18" s="29">
        <v>211</v>
      </c>
      <c r="F18" s="29">
        <v>234</v>
      </c>
      <c r="G18" s="50"/>
      <c r="H18" s="50"/>
      <c r="I18" s="50"/>
      <c r="J18" s="50"/>
      <c r="K18" s="32">
        <f t="shared" si="0"/>
        <v>445</v>
      </c>
      <c r="L18" s="32" t="s">
        <v>927</v>
      </c>
      <c r="M18" s="32"/>
      <c r="N18" s="32">
        <f t="shared" si="1"/>
        <v>444.99880000000002</v>
      </c>
      <c r="O18" s="32">
        <f t="shared" si="2"/>
        <v>2</v>
      </c>
      <c r="P18" s="32">
        <f t="shared" ca="1" si="3"/>
        <v>0</v>
      </c>
      <c r="Q18" s="33" t="s">
        <v>20</v>
      </c>
      <c r="R18" s="55">
        <f t="shared" si="4"/>
        <v>0</v>
      </c>
      <c r="S18" s="34">
        <f t="shared" si="5"/>
        <v>445.25389999999999</v>
      </c>
      <c r="T18" s="29">
        <v>234</v>
      </c>
      <c r="U18" s="29">
        <v>211</v>
      </c>
      <c r="V18" s="50"/>
      <c r="W18" s="50"/>
      <c r="X18" s="50"/>
      <c r="Y18" s="50"/>
      <c r="AE18" s="54"/>
      <c r="AF18" s="54"/>
      <c r="AI18" s="38"/>
      <c r="AJ18" s="38"/>
      <c r="AK18" s="38"/>
      <c r="AL18" s="48"/>
    </row>
    <row r="19" spans="1:38" s="26" customFormat="1">
      <c r="A19" s="1">
        <v>12</v>
      </c>
      <c r="B19" s="1">
        <v>11</v>
      </c>
      <c r="C19" s="1" t="s">
        <v>131</v>
      </c>
      <c r="D19" s="29" t="s">
        <v>45</v>
      </c>
      <c r="E19" s="29">
        <v>186</v>
      </c>
      <c r="F19" s="29">
        <v>254</v>
      </c>
      <c r="G19" s="50"/>
      <c r="H19" s="50"/>
      <c r="I19" s="50"/>
      <c r="J19" s="50"/>
      <c r="K19" s="32">
        <f t="shared" si="0"/>
        <v>440</v>
      </c>
      <c r="L19" s="32" t="s">
        <v>927</v>
      </c>
      <c r="M19" s="32"/>
      <c r="N19" s="32">
        <f t="shared" si="1"/>
        <v>439.99869999999999</v>
      </c>
      <c r="O19" s="32">
        <f t="shared" si="2"/>
        <v>2</v>
      </c>
      <c r="P19" s="32">
        <f t="shared" ca="1" si="3"/>
        <v>0</v>
      </c>
      <c r="Q19" s="33" t="s">
        <v>20</v>
      </c>
      <c r="R19" s="55">
        <f t="shared" si="4"/>
        <v>0</v>
      </c>
      <c r="S19" s="34">
        <f t="shared" si="5"/>
        <v>440.2713</v>
      </c>
      <c r="T19" s="29">
        <v>254</v>
      </c>
      <c r="U19" s="29">
        <v>186</v>
      </c>
      <c r="V19" s="50"/>
      <c r="W19" s="50"/>
      <c r="X19" s="50"/>
      <c r="Y19" s="50"/>
      <c r="AE19" s="54"/>
      <c r="AF19" s="54"/>
      <c r="AI19" s="38"/>
      <c r="AJ19" s="38"/>
      <c r="AK19" s="38"/>
      <c r="AL19" s="48"/>
    </row>
    <row r="20" spans="1:38" s="26" customFormat="1">
      <c r="A20" s="1">
        <v>13</v>
      </c>
      <c r="B20" s="1">
        <v>12</v>
      </c>
      <c r="C20" s="1" t="s">
        <v>248</v>
      </c>
      <c r="D20" s="29" t="s">
        <v>50</v>
      </c>
      <c r="E20" s="29">
        <v>174</v>
      </c>
      <c r="F20" s="29">
        <v>189</v>
      </c>
      <c r="G20" s="50"/>
      <c r="H20" s="50"/>
      <c r="I20" s="50"/>
      <c r="J20" s="50"/>
      <c r="K20" s="32">
        <f t="shared" si="0"/>
        <v>363</v>
      </c>
      <c r="L20" s="32" t="s">
        <v>927</v>
      </c>
      <c r="M20" s="32"/>
      <c r="N20" s="32">
        <f t="shared" si="1"/>
        <v>362.99860000000001</v>
      </c>
      <c r="O20" s="32">
        <f t="shared" si="2"/>
        <v>2</v>
      </c>
      <c r="P20" s="32">
        <f t="shared" ca="1" si="3"/>
        <v>0</v>
      </c>
      <c r="Q20" s="33" t="s">
        <v>20</v>
      </c>
      <c r="R20" s="55">
        <f t="shared" si="4"/>
        <v>0</v>
      </c>
      <c r="S20" s="34">
        <f t="shared" si="5"/>
        <v>363.20500000000004</v>
      </c>
      <c r="T20" s="29">
        <v>189</v>
      </c>
      <c r="U20" s="29">
        <v>174</v>
      </c>
      <c r="V20" s="50"/>
      <c r="W20" s="50"/>
      <c r="X20" s="50"/>
      <c r="Y20" s="50"/>
      <c r="AE20" s="54"/>
      <c r="AF20" s="54"/>
      <c r="AI20" s="38"/>
      <c r="AJ20" s="38"/>
      <c r="AK20" s="38"/>
      <c r="AL20" s="48"/>
    </row>
    <row r="21" spans="1:38" s="26" customFormat="1">
      <c r="A21" s="1">
        <v>14</v>
      </c>
      <c r="B21" s="1">
        <v>13</v>
      </c>
      <c r="C21" s="1" t="s">
        <v>275</v>
      </c>
      <c r="D21" s="29" t="s">
        <v>108</v>
      </c>
      <c r="E21" s="29">
        <v>132</v>
      </c>
      <c r="F21" s="29">
        <v>169</v>
      </c>
      <c r="G21" s="50"/>
      <c r="H21" s="50"/>
      <c r="I21" s="50"/>
      <c r="J21" s="50"/>
      <c r="K21" s="32">
        <f t="shared" si="0"/>
        <v>301</v>
      </c>
      <c r="L21" s="32" t="s">
        <v>927</v>
      </c>
      <c r="M21" s="32"/>
      <c r="N21" s="32">
        <f t="shared" si="1"/>
        <v>300.99849999999998</v>
      </c>
      <c r="O21" s="32">
        <f t="shared" si="2"/>
        <v>2</v>
      </c>
      <c r="P21" s="32">
        <f t="shared" ca="1" si="3"/>
        <v>0</v>
      </c>
      <c r="Q21" s="33" t="s">
        <v>20</v>
      </c>
      <c r="R21" s="55">
        <f t="shared" si="4"/>
        <v>0</v>
      </c>
      <c r="S21" s="34">
        <f t="shared" si="5"/>
        <v>301.18069999999994</v>
      </c>
      <c r="T21" s="29">
        <v>169</v>
      </c>
      <c r="U21" s="29">
        <v>132</v>
      </c>
      <c r="V21" s="50"/>
      <c r="W21" s="50"/>
      <c r="X21" s="50"/>
      <c r="Y21" s="50"/>
      <c r="AE21" s="54"/>
      <c r="AF21" s="54"/>
      <c r="AI21" s="38"/>
      <c r="AJ21" s="38"/>
      <c r="AK21" s="38"/>
      <c r="AL21" s="48"/>
    </row>
    <row r="22" spans="1:38" s="26" customFormat="1">
      <c r="A22" s="1">
        <v>15</v>
      </c>
      <c r="B22" s="1">
        <v>14</v>
      </c>
      <c r="C22" s="1" t="s">
        <v>21</v>
      </c>
      <c r="D22" s="29" t="s">
        <v>23</v>
      </c>
      <c r="E22" s="29"/>
      <c r="F22" s="29">
        <v>300</v>
      </c>
      <c r="G22" s="50"/>
      <c r="H22" s="50"/>
      <c r="I22" s="50"/>
      <c r="J22" s="50"/>
      <c r="K22" s="32">
        <f t="shared" si="0"/>
        <v>300</v>
      </c>
      <c r="L22" s="32" t="s">
        <v>927</v>
      </c>
      <c r="M22" s="32"/>
      <c r="N22" s="32">
        <f t="shared" si="1"/>
        <v>299.9984</v>
      </c>
      <c r="O22" s="32">
        <f t="shared" si="2"/>
        <v>1</v>
      </c>
      <c r="P22" s="32" t="str">
        <f t="shared" ca="1" si="3"/>
        <v>Y</v>
      </c>
      <c r="Q22" s="33" t="s">
        <v>20</v>
      </c>
      <c r="R22" s="34">
        <f t="shared" si="4"/>
        <v>0</v>
      </c>
      <c r="S22" s="34">
        <f t="shared" si="5"/>
        <v>300.29840000000002</v>
      </c>
      <c r="T22" s="29">
        <v>300</v>
      </c>
      <c r="U22" s="29"/>
      <c r="V22" s="50"/>
      <c r="W22" s="50"/>
      <c r="X22" s="50"/>
      <c r="Y22" s="50"/>
      <c r="AE22" s="54"/>
      <c r="AF22" s="54"/>
      <c r="AI22" s="38"/>
      <c r="AJ22" s="38"/>
      <c r="AK22" s="38"/>
      <c r="AL22" s="48"/>
    </row>
    <row r="23" spans="1:38" s="26" customFormat="1">
      <c r="A23" s="1">
        <v>16</v>
      </c>
      <c r="B23" s="1">
        <v>15</v>
      </c>
      <c r="C23" s="1" t="s">
        <v>39</v>
      </c>
      <c r="D23" s="29" t="s">
        <v>41</v>
      </c>
      <c r="E23" s="29"/>
      <c r="F23" s="29">
        <v>296</v>
      </c>
      <c r="G23" s="50"/>
      <c r="H23" s="50"/>
      <c r="I23" s="50"/>
      <c r="J23" s="50"/>
      <c r="K23" s="32">
        <f t="shared" si="0"/>
        <v>296</v>
      </c>
      <c r="L23" s="32" t="s">
        <v>927</v>
      </c>
      <c r="M23" s="32"/>
      <c r="N23" s="32">
        <f t="shared" si="1"/>
        <v>295.99829999999997</v>
      </c>
      <c r="O23" s="32">
        <f t="shared" si="2"/>
        <v>1</v>
      </c>
      <c r="P23" s="32" t="str">
        <f t="shared" ca="1" si="3"/>
        <v>Y</v>
      </c>
      <c r="Q23" s="33" t="s">
        <v>20</v>
      </c>
      <c r="R23" s="34">
        <f t="shared" si="4"/>
        <v>0</v>
      </c>
      <c r="S23" s="34">
        <f t="shared" si="5"/>
        <v>296.29429999999996</v>
      </c>
      <c r="T23" s="29">
        <v>296</v>
      </c>
      <c r="U23" s="29"/>
      <c r="V23" s="50"/>
      <c r="W23" s="50"/>
      <c r="X23" s="50"/>
      <c r="Y23" s="50"/>
      <c r="AE23" s="54"/>
      <c r="AF23" s="54"/>
      <c r="AI23" s="38"/>
      <c r="AJ23" s="38"/>
      <c r="AK23" s="38"/>
      <c r="AL23" s="48"/>
    </row>
    <row r="24" spans="1:38" s="26" customFormat="1">
      <c r="A24" s="1">
        <v>17</v>
      </c>
      <c r="B24" s="1">
        <v>16</v>
      </c>
      <c r="C24" s="1" t="s">
        <v>57</v>
      </c>
      <c r="D24" s="29" t="s">
        <v>59</v>
      </c>
      <c r="E24" s="29"/>
      <c r="F24" s="29">
        <v>290</v>
      </c>
      <c r="G24" s="50"/>
      <c r="H24" s="50"/>
      <c r="I24" s="50"/>
      <c r="J24" s="50"/>
      <c r="K24" s="32">
        <f t="shared" si="0"/>
        <v>290</v>
      </c>
      <c r="L24" s="32" t="s">
        <v>927</v>
      </c>
      <c r="M24" s="32"/>
      <c r="N24" s="32">
        <f t="shared" si="1"/>
        <v>289.9982</v>
      </c>
      <c r="O24" s="32">
        <f t="shared" si="2"/>
        <v>1</v>
      </c>
      <c r="P24" s="32" t="str">
        <f t="shared" ca="1" si="3"/>
        <v>Y</v>
      </c>
      <c r="Q24" s="33" t="s">
        <v>20</v>
      </c>
      <c r="R24" s="34">
        <f t="shared" si="4"/>
        <v>0</v>
      </c>
      <c r="S24" s="34">
        <f t="shared" si="5"/>
        <v>290.28820000000002</v>
      </c>
      <c r="T24" s="29">
        <v>290</v>
      </c>
      <c r="U24" s="29"/>
      <c r="V24" s="50"/>
      <c r="W24" s="50"/>
      <c r="X24" s="50"/>
      <c r="Y24" s="50"/>
      <c r="AE24" s="54"/>
      <c r="AF24" s="54"/>
      <c r="AI24" s="38"/>
      <c r="AJ24" s="38"/>
      <c r="AK24" s="38"/>
      <c r="AL24" s="48"/>
    </row>
    <row r="25" spans="1:38" s="26" customFormat="1">
      <c r="A25" s="1">
        <v>18</v>
      </c>
      <c r="B25" s="1">
        <v>17</v>
      </c>
      <c r="C25" s="1" t="s">
        <v>75</v>
      </c>
      <c r="D25" s="29" t="s">
        <v>77</v>
      </c>
      <c r="E25" s="29"/>
      <c r="F25" s="29">
        <v>283</v>
      </c>
      <c r="G25" s="50"/>
      <c r="H25" s="50"/>
      <c r="I25" s="50"/>
      <c r="J25" s="50"/>
      <c r="K25" s="32">
        <f t="shared" si="0"/>
        <v>283</v>
      </c>
      <c r="L25" s="32" t="s">
        <v>927</v>
      </c>
      <c r="M25" s="32"/>
      <c r="N25" s="32">
        <f t="shared" si="1"/>
        <v>282.99810000000002</v>
      </c>
      <c r="O25" s="32">
        <f t="shared" si="2"/>
        <v>1</v>
      </c>
      <c r="P25" s="32" t="str">
        <f t="shared" ca="1" si="3"/>
        <v>Y</v>
      </c>
      <c r="Q25" s="33" t="s">
        <v>20</v>
      </c>
      <c r="R25" s="34">
        <f t="shared" si="4"/>
        <v>0</v>
      </c>
      <c r="S25" s="34">
        <f t="shared" si="5"/>
        <v>283.28110000000004</v>
      </c>
      <c r="T25" s="29">
        <v>283</v>
      </c>
      <c r="U25" s="29"/>
      <c r="V25" s="50"/>
      <c r="W25" s="50"/>
      <c r="X25" s="50"/>
      <c r="Y25" s="50"/>
      <c r="AE25" s="54"/>
      <c r="AF25" s="54"/>
      <c r="AI25" s="38"/>
      <c r="AJ25" s="38"/>
      <c r="AK25" s="38"/>
      <c r="AL25" s="48"/>
    </row>
    <row r="26" spans="1:38" s="26" customFormat="1">
      <c r="A26" s="1">
        <v>19</v>
      </c>
      <c r="B26" s="1">
        <v>18</v>
      </c>
      <c r="C26" s="1" t="s">
        <v>552</v>
      </c>
      <c r="D26" s="29" t="s">
        <v>45</v>
      </c>
      <c r="E26" s="29">
        <v>280</v>
      </c>
      <c r="F26" s="29"/>
      <c r="G26" s="50"/>
      <c r="H26" s="50"/>
      <c r="I26" s="50"/>
      <c r="J26" s="50"/>
      <c r="K26" s="32">
        <f t="shared" si="0"/>
        <v>280</v>
      </c>
      <c r="L26" s="32" t="s">
        <v>927</v>
      </c>
      <c r="M26" s="32"/>
      <c r="N26" s="32">
        <f t="shared" si="1"/>
        <v>279.99799999999999</v>
      </c>
      <c r="O26" s="32">
        <f t="shared" si="2"/>
        <v>1</v>
      </c>
      <c r="P26" s="32">
        <f t="shared" ca="1" si="3"/>
        <v>0</v>
      </c>
      <c r="Q26" s="33" t="s">
        <v>20</v>
      </c>
      <c r="R26" s="55">
        <f t="shared" si="4"/>
        <v>0</v>
      </c>
      <c r="S26" s="34">
        <f t="shared" si="5"/>
        <v>280.27799999999996</v>
      </c>
      <c r="T26" s="29">
        <v>280</v>
      </c>
      <c r="U26" s="29"/>
      <c r="V26" s="50"/>
      <c r="W26" s="50"/>
      <c r="X26" s="50"/>
      <c r="Y26" s="50"/>
      <c r="AE26" s="54"/>
      <c r="AF26" s="54"/>
      <c r="AI26" s="38"/>
      <c r="AJ26" s="38"/>
      <c r="AK26" s="38"/>
      <c r="AL26" s="48"/>
    </row>
    <row r="27" spans="1:38" s="26" customFormat="1">
      <c r="A27" s="1">
        <v>20</v>
      </c>
      <c r="B27" s="1">
        <v>19</v>
      </c>
      <c r="C27" s="1" t="s">
        <v>93</v>
      </c>
      <c r="D27" s="29" t="s">
        <v>41</v>
      </c>
      <c r="E27" s="29"/>
      <c r="F27" s="29">
        <v>275</v>
      </c>
      <c r="G27" s="50"/>
      <c r="H27" s="50"/>
      <c r="I27" s="50"/>
      <c r="J27" s="50"/>
      <c r="K27" s="32">
        <f t="shared" si="0"/>
        <v>275</v>
      </c>
      <c r="L27" s="32" t="s">
        <v>927</v>
      </c>
      <c r="M27" s="32"/>
      <c r="N27" s="32">
        <f t="shared" si="1"/>
        <v>274.99790000000002</v>
      </c>
      <c r="O27" s="32">
        <f t="shared" si="2"/>
        <v>1</v>
      </c>
      <c r="P27" s="32" t="str">
        <f t="shared" ca="1" si="3"/>
        <v>Y</v>
      </c>
      <c r="Q27" s="33" t="s">
        <v>20</v>
      </c>
      <c r="R27" s="34">
        <f t="shared" si="4"/>
        <v>0</v>
      </c>
      <c r="S27" s="34">
        <f t="shared" si="5"/>
        <v>275.27289999999999</v>
      </c>
      <c r="T27" s="29">
        <v>275</v>
      </c>
      <c r="U27" s="29"/>
      <c r="V27" s="50"/>
      <c r="W27" s="50"/>
      <c r="X27" s="50"/>
      <c r="Y27" s="50"/>
      <c r="AE27" s="54"/>
      <c r="AF27" s="54"/>
      <c r="AI27" s="38"/>
      <c r="AJ27" s="38"/>
      <c r="AK27" s="38"/>
      <c r="AL27" s="48"/>
    </row>
    <row r="28" spans="1:38" s="26" customFormat="1">
      <c r="A28" s="1">
        <v>21</v>
      </c>
      <c r="B28" s="1">
        <v>20</v>
      </c>
      <c r="C28" s="1" t="s">
        <v>553</v>
      </c>
      <c r="D28" s="29" t="s">
        <v>53</v>
      </c>
      <c r="E28" s="29">
        <v>273</v>
      </c>
      <c r="F28" s="29"/>
      <c r="G28" s="50"/>
      <c r="H28" s="50"/>
      <c r="I28" s="50"/>
      <c r="J28" s="50"/>
      <c r="K28" s="32">
        <f t="shared" si="0"/>
        <v>273</v>
      </c>
      <c r="L28" s="32" t="s">
        <v>927</v>
      </c>
      <c r="M28" s="32"/>
      <c r="N28" s="32">
        <f t="shared" si="1"/>
        <v>272.99779999999998</v>
      </c>
      <c r="O28" s="32">
        <f t="shared" si="2"/>
        <v>1</v>
      </c>
      <c r="P28" s="32">
        <f t="shared" ca="1" si="3"/>
        <v>0</v>
      </c>
      <c r="Q28" s="33" t="s">
        <v>20</v>
      </c>
      <c r="R28" s="55">
        <f t="shared" si="4"/>
        <v>0</v>
      </c>
      <c r="S28" s="34">
        <f t="shared" si="5"/>
        <v>273.27080000000001</v>
      </c>
      <c r="T28" s="29">
        <v>273</v>
      </c>
      <c r="U28" s="29"/>
      <c r="V28" s="50"/>
      <c r="W28" s="50"/>
      <c r="X28" s="50"/>
      <c r="Y28" s="50"/>
      <c r="AE28" s="54"/>
      <c r="AF28" s="54"/>
      <c r="AI28" s="38"/>
      <c r="AJ28" s="38"/>
      <c r="AK28" s="38"/>
      <c r="AL28" s="48"/>
    </row>
    <row r="29" spans="1:38" s="26" customFormat="1">
      <c r="A29" s="1">
        <v>22</v>
      </c>
      <c r="B29" s="1">
        <v>21</v>
      </c>
      <c r="C29" s="1" t="s">
        <v>140</v>
      </c>
      <c r="D29" s="29" t="s">
        <v>41</v>
      </c>
      <c r="E29" s="29"/>
      <c r="F29" s="29">
        <v>248</v>
      </c>
      <c r="G29" s="50"/>
      <c r="H29" s="50"/>
      <c r="I29" s="50"/>
      <c r="J29" s="50"/>
      <c r="K29" s="32">
        <f t="shared" si="0"/>
        <v>248</v>
      </c>
      <c r="L29" s="32" t="s">
        <v>927</v>
      </c>
      <c r="M29" s="32"/>
      <c r="N29" s="32">
        <f t="shared" si="1"/>
        <v>247.99770000000001</v>
      </c>
      <c r="O29" s="32">
        <f t="shared" si="2"/>
        <v>1</v>
      </c>
      <c r="P29" s="32" t="str">
        <f t="shared" ca="1" si="3"/>
        <v>Y</v>
      </c>
      <c r="Q29" s="33" t="s">
        <v>20</v>
      </c>
      <c r="R29" s="34">
        <f t="shared" si="4"/>
        <v>0</v>
      </c>
      <c r="S29" s="34">
        <f t="shared" si="5"/>
        <v>248.2457</v>
      </c>
      <c r="T29" s="29">
        <v>248</v>
      </c>
      <c r="U29" s="29"/>
      <c r="V29" s="50"/>
      <c r="W29" s="50"/>
      <c r="X29" s="50"/>
      <c r="Y29" s="50"/>
      <c r="AE29" s="54"/>
      <c r="AF29" s="54"/>
      <c r="AI29" s="38"/>
      <c r="AJ29" s="38"/>
      <c r="AK29" s="38"/>
      <c r="AL29" s="48"/>
    </row>
    <row r="30" spans="1:38" s="26" customFormat="1">
      <c r="A30" s="1">
        <v>23</v>
      </c>
      <c r="B30" s="1">
        <v>22</v>
      </c>
      <c r="C30" s="1" t="s">
        <v>554</v>
      </c>
      <c r="D30" s="29" t="s">
        <v>96</v>
      </c>
      <c r="E30" s="29">
        <v>226</v>
      </c>
      <c r="F30" s="29"/>
      <c r="G30" s="50"/>
      <c r="H30" s="50"/>
      <c r="I30" s="50"/>
      <c r="J30" s="50"/>
      <c r="K30" s="32">
        <f t="shared" si="0"/>
        <v>226</v>
      </c>
      <c r="L30" s="32" t="s">
        <v>927</v>
      </c>
      <c r="M30" s="32"/>
      <c r="N30" s="32">
        <f t="shared" si="1"/>
        <v>225.99760000000001</v>
      </c>
      <c r="O30" s="32">
        <f t="shared" si="2"/>
        <v>1</v>
      </c>
      <c r="P30" s="32">
        <f t="shared" ca="1" si="3"/>
        <v>0</v>
      </c>
      <c r="Q30" s="33" t="s">
        <v>20</v>
      </c>
      <c r="R30" s="55">
        <f t="shared" si="4"/>
        <v>0</v>
      </c>
      <c r="S30" s="34">
        <f t="shared" si="5"/>
        <v>226.2236</v>
      </c>
      <c r="T30" s="29">
        <v>226</v>
      </c>
      <c r="U30" s="29"/>
      <c r="V30" s="50"/>
      <c r="W30" s="50"/>
      <c r="X30" s="50"/>
      <c r="Y30" s="50"/>
      <c r="AE30" s="54"/>
      <c r="AF30" s="54"/>
      <c r="AI30" s="38"/>
      <c r="AJ30" s="38"/>
      <c r="AK30" s="38"/>
      <c r="AL30" s="48"/>
    </row>
    <row r="31" spans="1:38" s="26" customFormat="1">
      <c r="A31" s="1">
        <v>24</v>
      </c>
      <c r="B31" s="1">
        <v>23</v>
      </c>
      <c r="C31" s="1" t="s">
        <v>555</v>
      </c>
      <c r="D31" s="29" t="s">
        <v>45</v>
      </c>
      <c r="E31" s="29">
        <v>221</v>
      </c>
      <c r="F31" s="29"/>
      <c r="G31" s="50"/>
      <c r="H31" s="50"/>
      <c r="I31" s="50"/>
      <c r="J31" s="50"/>
      <c r="K31" s="32">
        <f t="shared" si="0"/>
        <v>221</v>
      </c>
      <c r="L31" s="32" t="s">
        <v>927</v>
      </c>
      <c r="M31" s="32"/>
      <c r="N31" s="32">
        <f t="shared" si="1"/>
        <v>220.9975</v>
      </c>
      <c r="O31" s="32">
        <f t="shared" si="2"/>
        <v>1</v>
      </c>
      <c r="P31" s="32">
        <f t="shared" ca="1" si="3"/>
        <v>0</v>
      </c>
      <c r="Q31" s="33" t="s">
        <v>20</v>
      </c>
      <c r="R31" s="55">
        <f t="shared" si="4"/>
        <v>0</v>
      </c>
      <c r="S31" s="34">
        <f t="shared" si="5"/>
        <v>221.21850000000001</v>
      </c>
      <c r="T31" s="29">
        <v>221</v>
      </c>
      <c r="U31" s="29"/>
      <c r="V31" s="50"/>
      <c r="W31" s="50"/>
      <c r="X31" s="50"/>
      <c r="Y31" s="50"/>
      <c r="AE31" s="54"/>
      <c r="AF31" s="54"/>
      <c r="AI31" s="38"/>
      <c r="AJ31" s="38"/>
      <c r="AK31" s="38"/>
      <c r="AL31" s="48"/>
    </row>
    <row r="32" spans="1:38" s="26" customFormat="1">
      <c r="A32" s="1">
        <v>25</v>
      </c>
      <c r="B32" s="1">
        <v>24</v>
      </c>
      <c r="C32" s="1" t="s">
        <v>199</v>
      </c>
      <c r="D32" s="29" t="s">
        <v>45</v>
      </c>
      <c r="E32" s="29"/>
      <c r="F32" s="29">
        <v>221</v>
      </c>
      <c r="G32" s="50"/>
      <c r="H32" s="50"/>
      <c r="I32" s="50"/>
      <c r="J32" s="50"/>
      <c r="K32" s="32">
        <f t="shared" si="0"/>
        <v>221</v>
      </c>
      <c r="L32" s="32" t="s">
        <v>927</v>
      </c>
      <c r="M32" s="32"/>
      <c r="N32" s="32">
        <f t="shared" si="1"/>
        <v>220.9974</v>
      </c>
      <c r="O32" s="32">
        <f t="shared" si="2"/>
        <v>1</v>
      </c>
      <c r="P32" s="32" t="str">
        <f t="shared" ca="1" si="3"/>
        <v>Y</v>
      </c>
      <c r="Q32" s="33" t="s">
        <v>20</v>
      </c>
      <c r="R32" s="34">
        <f t="shared" si="4"/>
        <v>0</v>
      </c>
      <c r="S32" s="34">
        <f t="shared" si="5"/>
        <v>221.2184</v>
      </c>
      <c r="T32" s="29">
        <v>221</v>
      </c>
      <c r="U32" s="29"/>
      <c r="V32" s="50"/>
      <c r="W32" s="50"/>
      <c r="X32" s="50"/>
      <c r="Y32" s="50"/>
      <c r="AE32" s="54"/>
      <c r="AF32" s="54"/>
      <c r="AI32" s="38"/>
      <c r="AJ32" s="38"/>
      <c r="AK32" s="38"/>
      <c r="AL32" s="48"/>
    </row>
    <row r="33" spans="1:38" s="26" customFormat="1">
      <c r="A33" s="1">
        <v>26</v>
      </c>
      <c r="B33" s="1">
        <v>25</v>
      </c>
      <c r="C33" s="1" t="s">
        <v>211</v>
      </c>
      <c r="D33" s="29" t="s">
        <v>112</v>
      </c>
      <c r="E33" s="29"/>
      <c r="F33" s="29">
        <v>215</v>
      </c>
      <c r="G33" s="50"/>
      <c r="H33" s="50"/>
      <c r="I33" s="50"/>
      <c r="J33" s="50"/>
      <c r="K33" s="32">
        <f t="shared" si="0"/>
        <v>215</v>
      </c>
      <c r="L33" s="32" t="s">
        <v>927</v>
      </c>
      <c r="M33" s="32"/>
      <c r="N33" s="32">
        <f t="shared" si="1"/>
        <v>214.9973</v>
      </c>
      <c r="O33" s="32">
        <f t="shared" si="2"/>
        <v>1</v>
      </c>
      <c r="P33" s="32" t="str">
        <f t="shared" ca="1" si="3"/>
        <v>Y</v>
      </c>
      <c r="Q33" s="33" t="s">
        <v>20</v>
      </c>
      <c r="R33" s="34">
        <f t="shared" si="4"/>
        <v>0</v>
      </c>
      <c r="S33" s="34">
        <f t="shared" si="5"/>
        <v>215.2123</v>
      </c>
      <c r="T33" s="29">
        <v>215</v>
      </c>
      <c r="U33" s="29"/>
      <c r="V33" s="50"/>
      <c r="W33" s="50"/>
      <c r="X33" s="50"/>
      <c r="Y33" s="50"/>
      <c r="AE33" s="54"/>
      <c r="AF33" s="54"/>
      <c r="AI33" s="38"/>
      <c r="AJ33" s="38"/>
      <c r="AK33" s="38"/>
      <c r="AL33" s="48"/>
    </row>
    <row r="34" spans="1:38" s="26" customFormat="1">
      <c r="A34" s="1">
        <v>27</v>
      </c>
      <c r="B34" s="1">
        <v>26</v>
      </c>
      <c r="C34" s="1" t="s">
        <v>215</v>
      </c>
      <c r="D34" s="29" t="s">
        <v>50</v>
      </c>
      <c r="E34" s="29"/>
      <c r="F34" s="29">
        <v>211</v>
      </c>
      <c r="G34" s="50"/>
      <c r="H34" s="50"/>
      <c r="I34" s="50"/>
      <c r="J34" s="50"/>
      <c r="K34" s="32">
        <f t="shared" si="0"/>
        <v>211</v>
      </c>
      <c r="L34" s="32" t="s">
        <v>927</v>
      </c>
      <c r="M34" s="32"/>
      <c r="N34" s="32">
        <f t="shared" si="1"/>
        <v>210.99719999999999</v>
      </c>
      <c r="O34" s="32">
        <f t="shared" si="2"/>
        <v>1</v>
      </c>
      <c r="P34" s="32" t="str">
        <f t="shared" ca="1" si="3"/>
        <v>Y</v>
      </c>
      <c r="Q34" s="33" t="s">
        <v>20</v>
      </c>
      <c r="R34" s="34">
        <f t="shared" si="4"/>
        <v>0</v>
      </c>
      <c r="S34" s="34">
        <f t="shared" si="5"/>
        <v>211.20820000000001</v>
      </c>
      <c r="T34" s="29">
        <v>211</v>
      </c>
      <c r="U34" s="29"/>
      <c r="V34" s="50"/>
      <c r="W34" s="50"/>
      <c r="X34" s="50"/>
      <c r="Y34" s="50"/>
      <c r="AE34" s="54"/>
      <c r="AF34" s="54"/>
      <c r="AI34" s="38"/>
      <c r="AJ34" s="38"/>
      <c r="AK34" s="38"/>
      <c r="AL34" s="48"/>
    </row>
    <row r="35" spans="1:38" s="26" customFormat="1">
      <c r="A35" s="1">
        <v>28</v>
      </c>
      <c r="B35" s="1">
        <v>27</v>
      </c>
      <c r="C35" s="1" t="s">
        <v>372</v>
      </c>
      <c r="D35" s="29" t="s">
        <v>53</v>
      </c>
      <c r="E35" s="29">
        <v>88</v>
      </c>
      <c r="F35" s="29">
        <v>113</v>
      </c>
      <c r="G35" s="50"/>
      <c r="H35" s="50"/>
      <c r="I35" s="50"/>
      <c r="J35" s="50"/>
      <c r="K35" s="32">
        <f t="shared" si="0"/>
        <v>201</v>
      </c>
      <c r="L35" s="32" t="s">
        <v>927</v>
      </c>
      <c r="M35" s="32"/>
      <c r="N35" s="32">
        <f t="shared" si="1"/>
        <v>200.99709999999999</v>
      </c>
      <c r="O35" s="32">
        <f t="shared" si="2"/>
        <v>2</v>
      </c>
      <c r="P35" s="32">
        <f t="shared" ca="1" si="3"/>
        <v>0</v>
      </c>
      <c r="Q35" s="33" t="s">
        <v>20</v>
      </c>
      <c r="R35" s="55">
        <f t="shared" si="4"/>
        <v>0</v>
      </c>
      <c r="S35" s="34">
        <f t="shared" si="5"/>
        <v>201.1189</v>
      </c>
      <c r="T35" s="29">
        <v>113</v>
      </c>
      <c r="U35" s="29">
        <v>88</v>
      </c>
      <c r="V35" s="50"/>
      <c r="W35" s="50"/>
      <c r="X35" s="50"/>
      <c r="Y35" s="50"/>
      <c r="AE35" s="54"/>
      <c r="AF35" s="54"/>
      <c r="AI35" s="38"/>
      <c r="AJ35" s="38"/>
      <c r="AK35" s="38"/>
      <c r="AL35" s="48"/>
    </row>
    <row r="36" spans="1:38" s="26" customFormat="1">
      <c r="A36" s="1">
        <v>29</v>
      </c>
      <c r="B36" s="1">
        <v>28</v>
      </c>
      <c r="C36" s="1" t="s">
        <v>556</v>
      </c>
      <c r="D36" s="29" t="s">
        <v>50</v>
      </c>
      <c r="E36" s="29">
        <v>200</v>
      </c>
      <c r="F36" s="29"/>
      <c r="G36" s="50"/>
      <c r="H36" s="50"/>
      <c r="I36" s="50"/>
      <c r="J36" s="50"/>
      <c r="K36" s="32">
        <f t="shared" si="0"/>
        <v>200</v>
      </c>
      <c r="L36" s="32" t="s">
        <v>927</v>
      </c>
      <c r="M36" s="32"/>
      <c r="N36" s="32">
        <f t="shared" si="1"/>
        <v>199.99700000000001</v>
      </c>
      <c r="O36" s="32">
        <f t="shared" si="2"/>
        <v>1</v>
      </c>
      <c r="P36" s="32">
        <f t="shared" ca="1" si="3"/>
        <v>0</v>
      </c>
      <c r="Q36" s="33" t="s">
        <v>20</v>
      </c>
      <c r="R36" s="55">
        <f t="shared" si="4"/>
        <v>0</v>
      </c>
      <c r="S36" s="34">
        <f t="shared" si="5"/>
        <v>200.197</v>
      </c>
      <c r="T36" s="29">
        <v>200</v>
      </c>
      <c r="U36" s="29"/>
      <c r="V36" s="50"/>
      <c r="W36" s="50"/>
      <c r="X36" s="50"/>
      <c r="Y36" s="50"/>
      <c r="AE36" s="54"/>
      <c r="AF36" s="54"/>
      <c r="AI36" s="38"/>
      <c r="AJ36" s="38"/>
      <c r="AK36" s="38"/>
      <c r="AL36" s="48"/>
    </row>
    <row r="37" spans="1:38" s="26" customFormat="1">
      <c r="A37" s="1">
        <v>30</v>
      </c>
      <c r="B37" s="1">
        <v>29</v>
      </c>
      <c r="C37" s="1" t="s">
        <v>557</v>
      </c>
      <c r="D37" s="29" t="s">
        <v>108</v>
      </c>
      <c r="E37" s="29">
        <v>111</v>
      </c>
      <c r="F37" s="29"/>
      <c r="G37" s="50"/>
      <c r="H37" s="50"/>
      <c r="I37" s="50"/>
      <c r="J37" s="50"/>
      <c r="K37" s="32">
        <f t="shared" si="0"/>
        <v>111</v>
      </c>
      <c r="L37" s="32" t="s">
        <v>927</v>
      </c>
      <c r="M37" s="32"/>
      <c r="N37" s="32">
        <f t="shared" si="1"/>
        <v>110.9969</v>
      </c>
      <c r="O37" s="32">
        <f t="shared" si="2"/>
        <v>1</v>
      </c>
      <c r="P37" s="32">
        <f t="shared" ca="1" si="3"/>
        <v>0</v>
      </c>
      <c r="Q37" s="33" t="s">
        <v>20</v>
      </c>
      <c r="R37" s="55">
        <f t="shared" si="4"/>
        <v>0</v>
      </c>
      <c r="S37" s="34">
        <f t="shared" si="5"/>
        <v>111.1079</v>
      </c>
      <c r="T37" s="29">
        <v>111</v>
      </c>
      <c r="U37" s="29"/>
      <c r="V37" s="50"/>
      <c r="W37" s="50"/>
      <c r="X37" s="50"/>
      <c r="Y37" s="50"/>
      <c r="AE37" s="54"/>
      <c r="AF37" s="54"/>
      <c r="AI37" s="38"/>
      <c r="AJ37" s="38"/>
      <c r="AK37" s="38"/>
      <c r="AL37" s="48"/>
    </row>
    <row r="38" spans="1:38" s="26" customFormat="1">
      <c r="A38" s="1">
        <v>31</v>
      </c>
      <c r="B38" s="1">
        <v>30</v>
      </c>
      <c r="C38" s="1" t="s">
        <v>558</v>
      </c>
      <c r="D38" s="29" t="s">
        <v>391</v>
      </c>
      <c r="E38" s="29">
        <v>99</v>
      </c>
      <c r="F38" s="29"/>
      <c r="G38" s="50"/>
      <c r="H38" s="50"/>
      <c r="I38" s="50"/>
      <c r="J38" s="50"/>
      <c r="K38" s="32">
        <f t="shared" si="0"/>
        <v>99</v>
      </c>
      <c r="L38" s="32" t="s">
        <v>927</v>
      </c>
      <c r="M38" s="32"/>
      <c r="N38" s="32">
        <f t="shared" si="1"/>
        <v>98.996799999999993</v>
      </c>
      <c r="O38" s="32">
        <f t="shared" si="2"/>
        <v>1</v>
      </c>
      <c r="P38" s="32">
        <f t="shared" ca="1" si="3"/>
        <v>0</v>
      </c>
      <c r="Q38" s="33" t="s">
        <v>20</v>
      </c>
      <c r="R38" s="55">
        <f t="shared" si="4"/>
        <v>0</v>
      </c>
      <c r="S38" s="34">
        <f t="shared" si="5"/>
        <v>99.095799999999997</v>
      </c>
      <c r="T38" s="29">
        <v>99</v>
      </c>
      <c r="U38" s="29"/>
      <c r="V38" s="50"/>
      <c r="W38" s="50"/>
      <c r="X38" s="50"/>
      <c r="Y38" s="50"/>
      <c r="AE38" s="54"/>
      <c r="AF38" s="54"/>
      <c r="AI38" s="38"/>
      <c r="AJ38" s="38"/>
      <c r="AK38" s="38"/>
      <c r="AL38" s="48"/>
    </row>
    <row r="39" spans="1:38" s="26" customFormat="1">
      <c r="A39" s="1">
        <v>32</v>
      </c>
      <c r="B39" s="1">
        <v>31</v>
      </c>
      <c r="C39" s="1" t="s">
        <v>559</v>
      </c>
      <c r="D39" s="29" t="s">
        <v>137</v>
      </c>
      <c r="E39" s="29">
        <v>63</v>
      </c>
      <c r="F39" s="29"/>
      <c r="G39" s="50"/>
      <c r="H39" s="50"/>
      <c r="I39" s="50"/>
      <c r="J39" s="50"/>
      <c r="K39" s="32">
        <f t="shared" si="0"/>
        <v>63</v>
      </c>
      <c r="L39" s="32" t="s">
        <v>927</v>
      </c>
      <c r="M39" s="32"/>
      <c r="N39" s="32">
        <f t="shared" si="1"/>
        <v>62.996699999999997</v>
      </c>
      <c r="O39" s="32">
        <f t="shared" si="2"/>
        <v>1</v>
      </c>
      <c r="P39" s="32">
        <f t="shared" ca="1" si="3"/>
        <v>0</v>
      </c>
      <c r="Q39" s="33" t="s">
        <v>20</v>
      </c>
      <c r="R39" s="55">
        <f t="shared" si="4"/>
        <v>0</v>
      </c>
      <c r="S39" s="34">
        <f t="shared" si="5"/>
        <v>63.059699999999999</v>
      </c>
      <c r="T39" s="29">
        <v>63</v>
      </c>
      <c r="U39" s="29"/>
      <c r="V39" s="50"/>
      <c r="W39" s="50"/>
      <c r="X39" s="50"/>
      <c r="Y39" s="50"/>
      <c r="AE39" s="54"/>
      <c r="AF39" s="54"/>
      <c r="AI39" s="38"/>
      <c r="AJ39" s="38"/>
      <c r="AK39" s="38"/>
      <c r="AL39" s="48"/>
    </row>
    <row r="40" spans="1:38" s="26" customFormat="1" ht="3" customHeight="1">
      <c r="A40" s="1"/>
      <c r="B40" s="1"/>
      <c r="C40" s="1"/>
      <c r="D40" s="29"/>
      <c r="E40" s="29"/>
      <c r="F40" s="29"/>
      <c r="G40" s="29"/>
      <c r="H40" s="29"/>
      <c r="I40" s="29"/>
      <c r="J40" s="29"/>
      <c r="K40" s="32"/>
      <c r="L40" s="27"/>
      <c r="M40" s="27"/>
      <c r="N40" s="32"/>
      <c r="O40" s="27"/>
      <c r="P40" s="27"/>
      <c r="R40" s="56"/>
      <c r="S40" s="34"/>
      <c r="T40" s="29"/>
      <c r="U40" s="29"/>
      <c r="V40" s="50"/>
      <c r="W40" s="50"/>
      <c r="X40" s="50"/>
      <c r="Y40" s="50"/>
      <c r="AE40" s="54"/>
      <c r="AF40" s="54"/>
      <c r="AI40" s="38"/>
      <c r="AJ40" s="38"/>
      <c r="AK40" s="38"/>
      <c r="AL40" s="48"/>
    </row>
    <row r="41" spans="1:38" s="26" customFormat="1">
      <c r="A41" s="1"/>
      <c r="B41" s="1"/>
      <c r="C41" s="1"/>
      <c r="D41" s="29"/>
      <c r="E41" s="29"/>
      <c r="F41" s="29"/>
      <c r="G41" s="29"/>
      <c r="H41" s="29"/>
      <c r="I41" s="29"/>
      <c r="J41" s="29"/>
      <c r="K41" s="32"/>
      <c r="L41" s="27"/>
      <c r="M41" s="27"/>
      <c r="N41" s="32"/>
      <c r="O41" s="27"/>
      <c r="P41" s="27"/>
      <c r="R41" s="56"/>
      <c r="S41" s="34"/>
      <c r="T41" s="29"/>
      <c r="U41" s="29"/>
      <c r="V41" s="50"/>
      <c r="W41" s="50"/>
      <c r="X41" s="50"/>
      <c r="Y41" s="50"/>
      <c r="AE41" s="54"/>
      <c r="AF41" s="54"/>
      <c r="AI41" s="38"/>
      <c r="AJ41" s="38"/>
      <c r="AK41" s="38"/>
      <c r="AL41" s="48"/>
    </row>
    <row r="42" spans="1:38" s="26" customFormat="1" ht="15">
      <c r="A42" s="1"/>
      <c r="B42" s="1"/>
      <c r="C42" s="57" t="s">
        <v>30</v>
      </c>
      <c r="D42" s="29"/>
      <c r="E42" s="29"/>
      <c r="F42" s="29"/>
      <c r="G42" s="29"/>
      <c r="H42" s="29"/>
      <c r="I42" s="29"/>
      <c r="J42" s="29"/>
      <c r="K42" s="32"/>
      <c r="L42" s="27"/>
      <c r="M42" s="27"/>
      <c r="N42" s="32"/>
      <c r="O42" s="27"/>
      <c r="P42" s="27"/>
      <c r="Q42" s="50" t="str">
        <f>C42</f>
        <v>M35</v>
      </c>
      <c r="R42" s="56"/>
      <c r="S42" s="34"/>
      <c r="T42" s="29"/>
      <c r="U42" s="29"/>
      <c r="V42" s="50"/>
      <c r="W42" s="50"/>
      <c r="X42" s="50"/>
      <c r="Y42" s="50"/>
      <c r="AE42" s="54"/>
      <c r="AF42" s="54"/>
      <c r="AI42" s="38"/>
      <c r="AJ42" s="38"/>
      <c r="AK42" s="38"/>
      <c r="AL42" s="48"/>
    </row>
    <row r="43" spans="1:38" s="26" customFormat="1" ht="15">
      <c r="A43" s="1">
        <v>1</v>
      </c>
      <c r="B43" s="1">
        <v>1</v>
      </c>
      <c r="C43" s="58" t="s">
        <v>26</v>
      </c>
      <c r="D43" s="29" t="s">
        <v>28</v>
      </c>
      <c r="E43" s="29">
        <v>299</v>
      </c>
      <c r="F43" s="29">
        <v>299</v>
      </c>
      <c r="G43" s="29"/>
      <c r="H43" s="29"/>
      <c r="I43" s="29"/>
      <c r="J43" s="29"/>
      <c r="K43" s="32">
        <f t="shared" ref="K43:K79" si="6">IFERROR(LARGE(E43:J43,1),0)+IF($D$5&gt;=2,IFERROR(LARGE(E43:J43,2),0),0)+IF($D$5&gt;=3,IFERROR(LARGE(E43:J43,3),0),0)+IF($D$5&gt;=4,IFERROR(LARGE(E43:J43,4),0),0)+IF($D$5&gt;=5,IFERROR(LARGE(E43:J43,5),0),0)+IF($D$5&gt;=6,IFERROR(LARGE(E43:J43,6),0),0)</f>
        <v>598</v>
      </c>
      <c r="L43" s="32" t="s">
        <v>927</v>
      </c>
      <c r="M43" s="32" t="s">
        <v>560</v>
      </c>
      <c r="N43" s="32">
        <f t="shared" ref="N43:N79" si="7">K43-(ROW(K43)-ROW(K$6))/10000</f>
        <v>597.99630000000002</v>
      </c>
      <c r="O43" s="32">
        <f t="shared" ref="O43:O79" si="8">COUNT(E43:J43)</f>
        <v>2</v>
      </c>
      <c r="P43" s="32">
        <f t="shared" ref="P43:P79" ca="1" si="9">IF(AND(O43=1,OFFSET(D43,0,P$3)&gt;0),"Y",0)</f>
        <v>0</v>
      </c>
      <c r="Q43" s="33" t="s">
        <v>30</v>
      </c>
      <c r="R43" s="55">
        <f t="shared" ref="R43:R79" si="10">1-(Q43=Q42)</f>
        <v>0</v>
      </c>
      <c r="S43" s="34">
        <f t="shared" ref="S43:S79" si="11">N43+T43/1000+U43/10000+V43/100000+W43/1000000+X43/10000000+Y43/100000000</f>
        <v>598.3252</v>
      </c>
      <c r="T43" s="29">
        <v>299</v>
      </c>
      <c r="U43" s="29">
        <v>299</v>
      </c>
      <c r="V43" s="29"/>
      <c r="W43" s="29"/>
      <c r="X43" s="29"/>
      <c r="Y43" s="29"/>
      <c r="AE43" s="54"/>
      <c r="AF43" s="54"/>
      <c r="AI43" s="38"/>
      <c r="AJ43" s="38"/>
      <c r="AK43" s="38"/>
      <c r="AL43" s="48"/>
    </row>
    <row r="44" spans="1:38" s="26" customFormat="1" ht="15">
      <c r="A44" s="1">
        <v>2</v>
      </c>
      <c r="B44" s="1">
        <v>2</v>
      </c>
      <c r="C44" s="58" t="s">
        <v>51</v>
      </c>
      <c r="D44" s="29" t="s">
        <v>53</v>
      </c>
      <c r="E44" s="29">
        <v>298</v>
      </c>
      <c r="F44" s="29">
        <v>292</v>
      </c>
      <c r="G44" s="29"/>
      <c r="H44" s="29"/>
      <c r="I44" s="29"/>
      <c r="J44" s="29"/>
      <c r="K44" s="32">
        <f t="shared" si="6"/>
        <v>590</v>
      </c>
      <c r="L44" s="32" t="s">
        <v>927</v>
      </c>
      <c r="M44" s="32" t="s">
        <v>561</v>
      </c>
      <c r="N44" s="32">
        <f t="shared" si="7"/>
        <v>589.99620000000004</v>
      </c>
      <c r="O44" s="32">
        <f t="shared" si="8"/>
        <v>2</v>
      </c>
      <c r="P44" s="32">
        <f t="shared" ca="1" si="9"/>
        <v>0</v>
      </c>
      <c r="Q44" s="33" t="s">
        <v>30</v>
      </c>
      <c r="R44" s="55">
        <f t="shared" si="10"/>
        <v>0</v>
      </c>
      <c r="S44" s="34">
        <f t="shared" si="11"/>
        <v>590.32339999999999</v>
      </c>
      <c r="T44" s="29">
        <v>298</v>
      </c>
      <c r="U44" s="29">
        <v>292</v>
      </c>
      <c r="V44" s="29"/>
      <c r="W44" s="29"/>
      <c r="X44" s="29"/>
      <c r="Y44" s="29"/>
      <c r="AE44" s="54"/>
      <c r="AF44" s="54"/>
      <c r="AI44" s="38"/>
      <c r="AJ44" s="38"/>
      <c r="AK44" s="38"/>
      <c r="AL44" s="48"/>
    </row>
    <row r="45" spans="1:38" s="26" customFormat="1" ht="15">
      <c r="A45" s="1">
        <v>3</v>
      </c>
      <c r="B45" s="1">
        <v>3</v>
      </c>
      <c r="C45" s="58" t="s">
        <v>83</v>
      </c>
      <c r="D45" s="29" t="s">
        <v>85</v>
      </c>
      <c r="E45" s="29">
        <v>294</v>
      </c>
      <c r="F45" s="29">
        <v>279</v>
      </c>
      <c r="G45" s="29"/>
      <c r="H45" s="29"/>
      <c r="I45" s="29"/>
      <c r="J45" s="29"/>
      <c r="K45" s="32">
        <f t="shared" si="6"/>
        <v>573</v>
      </c>
      <c r="L45" s="32" t="s">
        <v>927</v>
      </c>
      <c r="M45" s="32" t="s">
        <v>562</v>
      </c>
      <c r="N45" s="32">
        <f t="shared" si="7"/>
        <v>572.99609999999996</v>
      </c>
      <c r="O45" s="32">
        <f t="shared" si="8"/>
        <v>2</v>
      </c>
      <c r="P45" s="32">
        <f t="shared" ca="1" si="9"/>
        <v>0</v>
      </c>
      <c r="Q45" s="33" t="s">
        <v>30</v>
      </c>
      <c r="R45" s="55">
        <f t="shared" si="10"/>
        <v>0</v>
      </c>
      <c r="S45" s="34">
        <f t="shared" si="11"/>
        <v>573.31799999999998</v>
      </c>
      <c r="T45" s="29">
        <v>294</v>
      </c>
      <c r="U45" s="29">
        <v>279</v>
      </c>
      <c r="V45" s="29"/>
      <c r="W45" s="29"/>
      <c r="X45" s="29"/>
      <c r="Y45" s="29"/>
      <c r="AE45" s="54"/>
      <c r="AF45" s="54"/>
      <c r="AI45" s="38"/>
      <c r="AJ45" s="38"/>
      <c r="AK45" s="38"/>
      <c r="AL45" s="48"/>
    </row>
    <row r="46" spans="1:38" s="26" customFormat="1" ht="15">
      <c r="A46" s="1">
        <v>4</v>
      </c>
      <c r="B46" s="1">
        <v>4</v>
      </c>
      <c r="C46" s="58" t="s">
        <v>60</v>
      </c>
      <c r="D46" s="29" t="s">
        <v>45</v>
      </c>
      <c r="E46" s="29">
        <v>279</v>
      </c>
      <c r="F46" s="29">
        <v>289</v>
      </c>
      <c r="G46" s="29"/>
      <c r="H46" s="29"/>
      <c r="I46" s="29"/>
      <c r="J46" s="29"/>
      <c r="K46" s="32">
        <f t="shared" si="6"/>
        <v>568</v>
      </c>
      <c r="L46" s="32" t="s">
        <v>927</v>
      </c>
      <c r="M46" s="32"/>
      <c r="N46" s="32">
        <f t="shared" si="7"/>
        <v>567.99599999999998</v>
      </c>
      <c r="O46" s="32">
        <f t="shared" si="8"/>
        <v>2</v>
      </c>
      <c r="P46" s="32">
        <f t="shared" ca="1" si="9"/>
        <v>0</v>
      </c>
      <c r="Q46" s="33" t="s">
        <v>30</v>
      </c>
      <c r="R46" s="55">
        <f t="shared" si="10"/>
        <v>0</v>
      </c>
      <c r="S46" s="34">
        <f t="shared" si="11"/>
        <v>568.31290000000001</v>
      </c>
      <c r="T46" s="29">
        <v>289</v>
      </c>
      <c r="U46" s="29">
        <v>279</v>
      </c>
      <c r="V46" s="29"/>
      <c r="W46" s="29"/>
      <c r="X46" s="29"/>
      <c r="Y46" s="29"/>
      <c r="AE46" s="54"/>
      <c r="AF46" s="54"/>
      <c r="AI46" s="38"/>
      <c r="AJ46" s="38"/>
      <c r="AK46" s="38"/>
      <c r="AL46" s="48"/>
    </row>
    <row r="47" spans="1:38" s="26" customFormat="1" ht="15">
      <c r="A47" s="1">
        <v>5</v>
      </c>
      <c r="B47" s="1">
        <v>5</v>
      </c>
      <c r="C47" s="58" t="s">
        <v>106</v>
      </c>
      <c r="D47" s="29" t="s">
        <v>108</v>
      </c>
      <c r="E47" s="29">
        <v>278</v>
      </c>
      <c r="F47" s="29">
        <v>266</v>
      </c>
      <c r="G47" s="29"/>
      <c r="H47" s="29"/>
      <c r="I47" s="29"/>
      <c r="J47" s="29"/>
      <c r="K47" s="32">
        <f t="shared" si="6"/>
        <v>544</v>
      </c>
      <c r="L47" s="32" t="s">
        <v>927</v>
      </c>
      <c r="M47" s="32"/>
      <c r="N47" s="32">
        <f t="shared" si="7"/>
        <v>543.99590000000001</v>
      </c>
      <c r="O47" s="32">
        <f t="shared" si="8"/>
        <v>2</v>
      </c>
      <c r="P47" s="32">
        <f t="shared" ca="1" si="9"/>
        <v>0</v>
      </c>
      <c r="Q47" s="33" t="s">
        <v>30</v>
      </c>
      <c r="R47" s="55">
        <f t="shared" si="10"/>
        <v>0</v>
      </c>
      <c r="S47" s="34">
        <f t="shared" si="11"/>
        <v>544.30050000000006</v>
      </c>
      <c r="T47" s="29">
        <v>278</v>
      </c>
      <c r="U47" s="29">
        <v>266</v>
      </c>
      <c r="V47" s="29"/>
      <c r="W47" s="29"/>
      <c r="X47" s="29"/>
      <c r="Y47" s="29"/>
      <c r="AE47" s="54"/>
      <c r="AF47" s="54"/>
      <c r="AI47" s="38"/>
      <c r="AJ47" s="38"/>
      <c r="AK47" s="38"/>
      <c r="AL47" s="48"/>
    </row>
    <row r="48" spans="1:38" s="26" customFormat="1" ht="15">
      <c r="A48" s="1">
        <v>6</v>
      </c>
      <c r="B48" s="1">
        <v>6</v>
      </c>
      <c r="C48" s="58" t="s">
        <v>101</v>
      </c>
      <c r="D48" s="29" t="s">
        <v>23</v>
      </c>
      <c r="E48" s="29">
        <v>266</v>
      </c>
      <c r="F48" s="29">
        <v>271</v>
      </c>
      <c r="G48" s="29"/>
      <c r="H48" s="29"/>
      <c r="I48" s="29"/>
      <c r="J48" s="29"/>
      <c r="K48" s="32">
        <f t="shared" si="6"/>
        <v>537</v>
      </c>
      <c r="L48" s="32" t="s">
        <v>927</v>
      </c>
      <c r="M48" s="32"/>
      <c r="N48" s="32">
        <f t="shared" si="7"/>
        <v>536.99580000000003</v>
      </c>
      <c r="O48" s="32">
        <f t="shared" si="8"/>
        <v>2</v>
      </c>
      <c r="P48" s="32">
        <f t="shared" ca="1" si="9"/>
        <v>0</v>
      </c>
      <c r="Q48" s="33" t="s">
        <v>30</v>
      </c>
      <c r="R48" s="55">
        <f t="shared" si="10"/>
        <v>0</v>
      </c>
      <c r="S48" s="34">
        <f t="shared" si="11"/>
        <v>537.29340000000002</v>
      </c>
      <c r="T48" s="29">
        <v>271</v>
      </c>
      <c r="U48" s="29">
        <v>266</v>
      </c>
      <c r="V48" s="29"/>
      <c r="W48" s="29"/>
      <c r="X48" s="29"/>
      <c r="Y48" s="29"/>
      <c r="AE48" s="54"/>
      <c r="AF48" s="54"/>
      <c r="AI48" s="38"/>
      <c r="AJ48" s="38"/>
      <c r="AK48" s="38"/>
      <c r="AL48" s="48"/>
    </row>
    <row r="49" spans="1:38" s="26" customFormat="1" ht="15">
      <c r="A49" s="1">
        <v>7</v>
      </c>
      <c r="B49" s="1">
        <v>7</v>
      </c>
      <c r="C49" s="58" t="s">
        <v>127</v>
      </c>
      <c r="D49" s="29" t="s">
        <v>85</v>
      </c>
      <c r="E49" s="29">
        <v>248</v>
      </c>
      <c r="F49" s="29">
        <v>256</v>
      </c>
      <c r="G49" s="29"/>
      <c r="H49" s="29"/>
      <c r="I49" s="29"/>
      <c r="J49" s="29"/>
      <c r="K49" s="32">
        <f t="shared" si="6"/>
        <v>504</v>
      </c>
      <c r="L49" s="32" t="s">
        <v>927</v>
      </c>
      <c r="M49" s="32"/>
      <c r="N49" s="32">
        <f t="shared" si="7"/>
        <v>503.9957</v>
      </c>
      <c r="O49" s="32">
        <f t="shared" si="8"/>
        <v>2</v>
      </c>
      <c r="P49" s="32">
        <f t="shared" ca="1" si="9"/>
        <v>0</v>
      </c>
      <c r="Q49" s="33" t="s">
        <v>30</v>
      </c>
      <c r="R49" s="55">
        <f t="shared" si="10"/>
        <v>0</v>
      </c>
      <c r="S49" s="34">
        <f t="shared" si="11"/>
        <v>504.2765</v>
      </c>
      <c r="T49" s="29">
        <v>256</v>
      </c>
      <c r="U49" s="29">
        <v>248</v>
      </c>
      <c r="V49" s="29"/>
      <c r="W49" s="29"/>
      <c r="X49" s="29"/>
      <c r="Y49" s="29"/>
      <c r="AE49" s="54"/>
      <c r="AF49" s="54"/>
      <c r="AI49" s="38"/>
      <c r="AJ49" s="38"/>
      <c r="AK49" s="38"/>
      <c r="AL49" s="48"/>
    </row>
    <row r="50" spans="1:38" s="26" customFormat="1" ht="15">
      <c r="A50" s="1">
        <v>8</v>
      </c>
      <c r="B50" s="1">
        <v>8</v>
      </c>
      <c r="C50" s="58" t="s">
        <v>132</v>
      </c>
      <c r="D50" s="29" t="s">
        <v>45</v>
      </c>
      <c r="E50" s="29">
        <v>250</v>
      </c>
      <c r="F50" s="29">
        <v>253</v>
      </c>
      <c r="G50" s="29"/>
      <c r="H50" s="29"/>
      <c r="I50" s="29"/>
      <c r="J50" s="29"/>
      <c r="K50" s="32">
        <f t="shared" si="6"/>
        <v>503</v>
      </c>
      <c r="L50" s="32" t="s">
        <v>927</v>
      </c>
      <c r="M50" s="32"/>
      <c r="N50" s="32">
        <f t="shared" si="7"/>
        <v>502.99560000000002</v>
      </c>
      <c r="O50" s="32">
        <f t="shared" si="8"/>
        <v>2</v>
      </c>
      <c r="P50" s="32">
        <f t="shared" ca="1" si="9"/>
        <v>0</v>
      </c>
      <c r="Q50" s="33" t="s">
        <v>30</v>
      </c>
      <c r="R50" s="55">
        <f t="shared" si="10"/>
        <v>0</v>
      </c>
      <c r="S50" s="34">
        <f t="shared" si="11"/>
        <v>503.27359999999999</v>
      </c>
      <c r="T50" s="29">
        <v>253</v>
      </c>
      <c r="U50" s="29">
        <v>250</v>
      </c>
      <c r="V50" s="29"/>
      <c r="W50" s="29"/>
      <c r="X50" s="29"/>
      <c r="Y50" s="29"/>
      <c r="AE50" s="54"/>
      <c r="AF50" s="54"/>
      <c r="AI50" s="38"/>
      <c r="AJ50" s="38"/>
      <c r="AK50" s="38"/>
      <c r="AL50" s="48"/>
    </row>
    <row r="51" spans="1:38" s="26" customFormat="1" ht="15">
      <c r="A51" s="1">
        <v>9</v>
      </c>
      <c r="B51" s="1">
        <v>9</v>
      </c>
      <c r="C51" s="58" t="s">
        <v>205</v>
      </c>
      <c r="D51" s="29" t="s">
        <v>112</v>
      </c>
      <c r="E51" s="29">
        <v>255</v>
      </c>
      <c r="F51" s="29">
        <v>218</v>
      </c>
      <c r="G51" s="29"/>
      <c r="H51" s="29"/>
      <c r="I51" s="29"/>
      <c r="J51" s="29"/>
      <c r="K51" s="32">
        <f t="shared" si="6"/>
        <v>473</v>
      </c>
      <c r="L51" s="32" t="s">
        <v>927</v>
      </c>
      <c r="M51" s="32"/>
      <c r="N51" s="32">
        <f t="shared" si="7"/>
        <v>472.99549999999999</v>
      </c>
      <c r="O51" s="32">
        <f t="shared" si="8"/>
        <v>2</v>
      </c>
      <c r="P51" s="32">
        <f t="shared" ca="1" si="9"/>
        <v>0</v>
      </c>
      <c r="Q51" s="33" t="s">
        <v>30</v>
      </c>
      <c r="R51" s="55">
        <f t="shared" si="10"/>
        <v>0</v>
      </c>
      <c r="S51" s="34">
        <f t="shared" si="11"/>
        <v>473.27229999999997</v>
      </c>
      <c r="T51" s="29">
        <v>255</v>
      </c>
      <c r="U51" s="29">
        <v>218</v>
      </c>
      <c r="V51" s="29"/>
      <c r="W51" s="29"/>
      <c r="X51" s="29"/>
      <c r="Y51" s="29"/>
      <c r="AE51" s="54"/>
      <c r="AF51" s="54"/>
      <c r="AI51" s="38"/>
      <c r="AJ51" s="38"/>
      <c r="AK51" s="38"/>
      <c r="AL51" s="48"/>
    </row>
    <row r="52" spans="1:38" s="26" customFormat="1" ht="15">
      <c r="A52" s="1">
        <v>10</v>
      </c>
      <c r="B52" s="1">
        <v>10</v>
      </c>
      <c r="C52" s="58" t="s">
        <v>178</v>
      </c>
      <c r="D52" s="29" t="s">
        <v>108</v>
      </c>
      <c r="E52" s="29">
        <v>236</v>
      </c>
      <c r="F52" s="29">
        <v>232</v>
      </c>
      <c r="G52" s="29"/>
      <c r="H52" s="29"/>
      <c r="I52" s="29"/>
      <c r="J52" s="29"/>
      <c r="K52" s="32">
        <f t="shared" si="6"/>
        <v>468</v>
      </c>
      <c r="L52" s="32" t="s">
        <v>927</v>
      </c>
      <c r="M52" s="32"/>
      <c r="N52" s="32">
        <f t="shared" si="7"/>
        <v>467.99540000000002</v>
      </c>
      <c r="O52" s="32">
        <f t="shared" si="8"/>
        <v>2</v>
      </c>
      <c r="P52" s="32">
        <f t="shared" ca="1" si="9"/>
        <v>0</v>
      </c>
      <c r="Q52" s="33" t="s">
        <v>30</v>
      </c>
      <c r="R52" s="55">
        <f t="shared" si="10"/>
        <v>0</v>
      </c>
      <c r="S52" s="34">
        <f t="shared" si="11"/>
        <v>468.25459999999998</v>
      </c>
      <c r="T52" s="29">
        <v>236</v>
      </c>
      <c r="U52" s="29">
        <v>232</v>
      </c>
      <c r="V52" s="29"/>
      <c r="W52" s="29"/>
      <c r="X52" s="29"/>
      <c r="Y52" s="29"/>
      <c r="AE52" s="54"/>
      <c r="AF52" s="54"/>
      <c r="AI52" s="38"/>
      <c r="AJ52" s="38"/>
      <c r="AK52" s="38"/>
      <c r="AL52" s="48"/>
    </row>
    <row r="53" spans="1:38" s="26" customFormat="1" ht="15">
      <c r="A53" s="1">
        <v>11</v>
      </c>
      <c r="B53" s="1">
        <v>11</v>
      </c>
      <c r="C53" s="58" t="s">
        <v>225</v>
      </c>
      <c r="D53" s="29" t="s">
        <v>28</v>
      </c>
      <c r="E53" s="29">
        <v>224</v>
      </c>
      <c r="F53" s="29">
        <v>204</v>
      </c>
      <c r="G53" s="29"/>
      <c r="H53" s="29"/>
      <c r="I53" s="29"/>
      <c r="J53" s="29"/>
      <c r="K53" s="32">
        <f t="shared" si="6"/>
        <v>428</v>
      </c>
      <c r="L53" s="32" t="s">
        <v>927</v>
      </c>
      <c r="M53" s="32"/>
      <c r="N53" s="32">
        <f t="shared" si="7"/>
        <v>427.99529999999999</v>
      </c>
      <c r="O53" s="32">
        <f t="shared" si="8"/>
        <v>2</v>
      </c>
      <c r="P53" s="32">
        <f t="shared" ca="1" si="9"/>
        <v>0</v>
      </c>
      <c r="Q53" s="33" t="s">
        <v>30</v>
      </c>
      <c r="R53" s="55">
        <f t="shared" si="10"/>
        <v>0</v>
      </c>
      <c r="S53" s="34">
        <f t="shared" si="11"/>
        <v>428.23969999999997</v>
      </c>
      <c r="T53" s="29">
        <v>224</v>
      </c>
      <c r="U53" s="29">
        <v>204</v>
      </c>
      <c r="V53" s="29"/>
      <c r="W53" s="29"/>
      <c r="X53" s="29"/>
      <c r="Y53" s="29"/>
      <c r="AE53" s="54"/>
      <c r="AF53" s="54"/>
      <c r="AI53" s="38"/>
      <c r="AJ53" s="38"/>
      <c r="AK53" s="38"/>
      <c r="AL53" s="48"/>
    </row>
    <row r="54" spans="1:38" s="26" customFormat="1" ht="15">
      <c r="A54" s="1">
        <v>12</v>
      </c>
      <c r="B54" s="1">
        <v>12</v>
      </c>
      <c r="C54" s="58" t="s">
        <v>374</v>
      </c>
      <c r="D54" s="29" t="s">
        <v>53</v>
      </c>
      <c r="E54" s="29">
        <v>281</v>
      </c>
      <c r="F54" s="29">
        <v>111</v>
      </c>
      <c r="G54" s="29"/>
      <c r="H54" s="29"/>
      <c r="I54" s="29"/>
      <c r="J54" s="29"/>
      <c r="K54" s="32">
        <f t="shared" si="6"/>
        <v>392</v>
      </c>
      <c r="L54" s="32" t="s">
        <v>927</v>
      </c>
      <c r="M54" s="32"/>
      <c r="N54" s="32">
        <f t="shared" si="7"/>
        <v>391.99520000000001</v>
      </c>
      <c r="O54" s="32">
        <f t="shared" si="8"/>
        <v>2</v>
      </c>
      <c r="P54" s="32">
        <f t="shared" ca="1" si="9"/>
        <v>0</v>
      </c>
      <c r="Q54" s="33" t="s">
        <v>30</v>
      </c>
      <c r="R54" s="55">
        <f t="shared" si="10"/>
        <v>0</v>
      </c>
      <c r="S54" s="34">
        <f t="shared" si="11"/>
        <v>392.28730000000002</v>
      </c>
      <c r="T54" s="29">
        <v>281</v>
      </c>
      <c r="U54" s="29">
        <v>111</v>
      </c>
      <c r="V54" s="29"/>
      <c r="W54" s="29"/>
      <c r="X54" s="29"/>
      <c r="Y54" s="29"/>
      <c r="AE54" s="54"/>
      <c r="AF54" s="54"/>
      <c r="AI54" s="38"/>
      <c r="AJ54" s="38"/>
      <c r="AK54" s="38"/>
      <c r="AL54" s="48"/>
    </row>
    <row r="55" spans="1:38" s="26" customFormat="1" ht="15">
      <c r="A55" s="1">
        <v>13</v>
      </c>
      <c r="B55" s="1">
        <v>13</v>
      </c>
      <c r="C55" s="58" t="s">
        <v>241</v>
      </c>
      <c r="D55" s="29" t="s">
        <v>112</v>
      </c>
      <c r="E55" s="29">
        <v>199</v>
      </c>
      <c r="F55" s="29">
        <v>193</v>
      </c>
      <c r="G55" s="29"/>
      <c r="H55" s="29"/>
      <c r="I55" s="29"/>
      <c r="J55" s="29"/>
      <c r="K55" s="32">
        <f t="shared" si="6"/>
        <v>392</v>
      </c>
      <c r="L55" s="32" t="s">
        <v>927</v>
      </c>
      <c r="M55" s="32"/>
      <c r="N55" s="32">
        <f t="shared" si="7"/>
        <v>391.99509999999998</v>
      </c>
      <c r="O55" s="32">
        <f t="shared" si="8"/>
        <v>2</v>
      </c>
      <c r="P55" s="32">
        <f t="shared" ca="1" si="9"/>
        <v>0</v>
      </c>
      <c r="Q55" s="33" t="s">
        <v>30</v>
      </c>
      <c r="R55" s="55">
        <f t="shared" si="10"/>
        <v>0</v>
      </c>
      <c r="S55" s="34">
        <f t="shared" si="11"/>
        <v>392.21339999999998</v>
      </c>
      <c r="T55" s="29">
        <v>199</v>
      </c>
      <c r="U55" s="29">
        <v>193</v>
      </c>
      <c r="V55" s="29"/>
      <c r="W55" s="29"/>
      <c r="X55" s="29"/>
      <c r="Y55" s="29"/>
      <c r="AE55" s="54"/>
      <c r="AF55" s="54"/>
      <c r="AI55" s="38"/>
      <c r="AJ55" s="38"/>
      <c r="AK55" s="38"/>
      <c r="AL55" s="48"/>
    </row>
    <row r="56" spans="1:38" s="26" customFormat="1" ht="15">
      <c r="A56" s="1">
        <v>14</v>
      </c>
      <c r="B56" s="1">
        <v>14</v>
      </c>
      <c r="C56" s="58" t="s">
        <v>258</v>
      </c>
      <c r="D56" s="29" t="s">
        <v>82</v>
      </c>
      <c r="E56" s="29">
        <v>176</v>
      </c>
      <c r="F56" s="29">
        <v>181</v>
      </c>
      <c r="G56" s="29"/>
      <c r="H56" s="29"/>
      <c r="I56" s="29"/>
      <c r="J56" s="29"/>
      <c r="K56" s="32">
        <f t="shared" si="6"/>
        <v>357</v>
      </c>
      <c r="L56" s="32" t="s">
        <v>927</v>
      </c>
      <c r="M56" s="32"/>
      <c r="N56" s="32">
        <f t="shared" si="7"/>
        <v>356.995</v>
      </c>
      <c r="O56" s="32">
        <f t="shared" si="8"/>
        <v>2</v>
      </c>
      <c r="P56" s="32">
        <f t="shared" ca="1" si="9"/>
        <v>0</v>
      </c>
      <c r="Q56" s="33" t="s">
        <v>30</v>
      </c>
      <c r="R56" s="55">
        <f t="shared" si="10"/>
        <v>0</v>
      </c>
      <c r="S56" s="34">
        <f t="shared" si="11"/>
        <v>357.1936</v>
      </c>
      <c r="T56" s="29">
        <v>181</v>
      </c>
      <c r="U56" s="29">
        <v>176</v>
      </c>
      <c r="V56" s="29"/>
      <c r="W56" s="29"/>
      <c r="X56" s="29"/>
      <c r="Y56" s="29"/>
      <c r="AE56" s="54"/>
      <c r="AF56" s="54"/>
      <c r="AI56" s="38"/>
      <c r="AJ56" s="38"/>
      <c r="AK56" s="38"/>
      <c r="AL56" s="48"/>
    </row>
    <row r="57" spans="1:38" s="26" customFormat="1" ht="15">
      <c r="A57" s="1">
        <v>15</v>
      </c>
      <c r="B57" s="1">
        <v>15</v>
      </c>
      <c r="C57" s="58" t="s">
        <v>264</v>
      </c>
      <c r="D57" s="29" t="s">
        <v>50</v>
      </c>
      <c r="E57" s="29">
        <v>179</v>
      </c>
      <c r="F57" s="29">
        <v>176</v>
      </c>
      <c r="G57" s="29"/>
      <c r="H57" s="29"/>
      <c r="I57" s="29"/>
      <c r="J57" s="29"/>
      <c r="K57" s="32">
        <f t="shared" si="6"/>
        <v>355</v>
      </c>
      <c r="L57" s="32" t="s">
        <v>927</v>
      </c>
      <c r="M57" s="32"/>
      <c r="N57" s="32">
        <f t="shared" si="7"/>
        <v>354.99489999999997</v>
      </c>
      <c r="O57" s="32">
        <f t="shared" si="8"/>
        <v>2</v>
      </c>
      <c r="P57" s="32">
        <f t="shared" ca="1" si="9"/>
        <v>0</v>
      </c>
      <c r="Q57" s="33" t="s">
        <v>30</v>
      </c>
      <c r="R57" s="55">
        <f t="shared" si="10"/>
        <v>0</v>
      </c>
      <c r="S57" s="34">
        <f t="shared" si="11"/>
        <v>355.19149999999996</v>
      </c>
      <c r="T57" s="29">
        <v>179</v>
      </c>
      <c r="U57" s="29">
        <v>176</v>
      </c>
      <c r="V57" s="29"/>
      <c r="W57" s="29"/>
      <c r="X57" s="29"/>
      <c r="Y57" s="29"/>
      <c r="AE57" s="54"/>
      <c r="AF57" s="54"/>
      <c r="AI57" s="38"/>
      <c r="AJ57" s="38"/>
      <c r="AK57" s="38"/>
      <c r="AL57" s="48"/>
    </row>
    <row r="58" spans="1:38" s="26" customFormat="1" ht="15">
      <c r="A58" s="1">
        <v>16</v>
      </c>
      <c r="B58" s="1">
        <v>16</v>
      </c>
      <c r="C58" s="58" t="s">
        <v>289</v>
      </c>
      <c r="D58" s="29" t="s">
        <v>53</v>
      </c>
      <c r="E58" s="29">
        <v>150</v>
      </c>
      <c r="F58" s="29">
        <v>160</v>
      </c>
      <c r="G58" s="29"/>
      <c r="H58" s="29"/>
      <c r="I58" s="29"/>
      <c r="J58" s="29"/>
      <c r="K58" s="32">
        <f t="shared" si="6"/>
        <v>310</v>
      </c>
      <c r="L58" s="32" t="s">
        <v>927</v>
      </c>
      <c r="M58" s="32"/>
      <c r="N58" s="32">
        <f t="shared" si="7"/>
        <v>309.9948</v>
      </c>
      <c r="O58" s="32">
        <f t="shared" si="8"/>
        <v>2</v>
      </c>
      <c r="P58" s="32">
        <f t="shared" ca="1" si="9"/>
        <v>0</v>
      </c>
      <c r="Q58" s="33" t="s">
        <v>30</v>
      </c>
      <c r="R58" s="55">
        <f t="shared" si="10"/>
        <v>0</v>
      </c>
      <c r="S58" s="34">
        <f t="shared" si="11"/>
        <v>310.16980000000001</v>
      </c>
      <c r="T58" s="29">
        <v>160</v>
      </c>
      <c r="U58" s="29">
        <v>150</v>
      </c>
      <c r="V58" s="29"/>
      <c r="W58" s="29"/>
      <c r="X58" s="29"/>
      <c r="Y58" s="29"/>
      <c r="AE58" s="54"/>
      <c r="AF58" s="54"/>
      <c r="AI58" s="38"/>
      <c r="AJ58" s="38"/>
      <c r="AK58" s="38"/>
      <c r="AL58" s="48"/>
    </row>
    <row r="59" spans="1:38" s="26" customFormat="1" ht="15">
      <c r="A59" s="1">
        <v>17</v>
      </c>
      <c r="B59" s="1">
        <v>17</v>
      </c>
      <c r="C59" s="58" t="s">
        <v>563</v>
      </c>
      <c r="D59" s="29" t="s">
        <v>108</v>
      </c>
      <c r="E59" s="29">
        <v>289</v>
      </c>
      <c r="F59" s="29"/>
      <c r="G59" s="29"/>
      <c r="H59" s="29"/>
      <c r="I59" s="29"/>
      <c r="J59" s="29"/>
      <c r="K59" s="32">
        <f t="shared" si="6"/>
        <v>289</v>
      </c>
      <c r="L59" s="32" t="s">
        <v>927</v>
      </c>
      <c r="M59" s="32"/>
      <c r="N59" s="32">
        <f t="shared" si="7"/>
        <v>288.99470000000002</v>
      </c>
      <c r="O59" s="32">
        <f t="shared" si="8"/>
        <v>1</v>
      </c>
      <c r="P59" s="32">
        <f t="shared" ca="1" si="9"/>
        <v>0</v>
      </c>
      <c r="Q59" s="33" t="s">
        <v>30</v>
      </c>
      <c r="R59" s="55">
        <f t="shared" si="10"/>
        <v>0</v>
      </c>
      <c r="S59" s="34">
        <f t="shared" si="11"/>
        <v>289.28370000000001</v>
      </c>
      <c r="T59" s="29">
        <v>289</v>
      </c>
      <c r="U59" s="29"/>
      <c r="V59" s="29"/>
      <c r="W59" s="29"/>
      <c r="X59" s="29"/>
      <c r="Y59" s="29"/>
      <c r="AE59" s="54"/>
      <c r="AF59" s="54"/>
      <c r="AI59" s="38"/>
      <c r="AJ59" s="38"/>
      <c r="AK59" s="38"/>
      <c r="AL59" s="48"/>
    </row>
    <row r="60" spans="1:38" s="26" customFormat="1" ht="15">
      <c r="A60" s="1">
        <v>18</v>
      </c>
      <c r="B60" s="1">
        <v>18</v>
      </c>
      <c r="C60" s="58" t="s">
        <v>564</v>
      </c>
      <c r="D60" s="29" t="s">
        <v>59</v>
      </c>
      <c r="E60" s="29">
        <v>283</v>
      </c>
      <c r="F60" s="29"/>
      <c r="G60" s="29"/>
      <c r="H60" s="29"/>
      <c r="I60" s="29"/>
      <c r="J60" s="29"/>
      <c r="K60" s="32">
        <f t="shared" si="6"/>
        <v>283</v>
      </c>
      <c r="L60" s="32" t="s">
        <v>927</v>
      </c>
      <c r="M60" s="32"/>
      <c r="N60" s="32">
        <f t="shared" si="7"/>
        <v>282.99459999999999</v>
      </c>
      <c r="O60" s="32">
        <f t="shared" si="8"/>
        <v>1</v>
      </c>
      <c r="P60" s="32">
        <f t="shared" ca="1" si="9"/>
        <v>0</v>
      </c>
      <c r="Q60" s="33" t="s">
        <v>30</v>
      </c>
      <c r="R60" s="55">
        <f t="shared" si="10"/>
        <v>0</v>
      </c>
      <c r="S60" s="34">
        <f t="shared" si="11"/>
        <v>283.27760000000001</v>
      </c>
      <c r="T60" s="29">
        <v>283</v>
      </c>
      <c r="U60" s="29"/>
      <c r="V60" s="29"/>
      <c r="W60" s="29"/>
      <c r="X60" s="29"/>
      <c r="Y60" s="29"/>
      <c r="AE60" s="54"/>
      <c r="AF60" s="54"/>
      <c r="AI60" s="38"/>
      <c r="AJ60" s="38"/>
      <c r="AK60" s="38"/>
      <c r="AL60" s="48"/>
    </row>
    <row r="61" spans="1:38" s="26" customFormat="1" ht="15">
      <c r="A61" s="1">
        <v>19</v>
      </c>
      <c r="B61" s="1">
        <v>19</v>
      </c>
      <c r="C61" s="58" t="s">
        <v>565</v>
      </c>
      <c r="D61" s="29" t="s">
        <v>45</v>
      </c>
      <c r="E61" s="29">
        <v>265</v>
      </c>
      <c r="F61" s="29"/>
      <c r="G61" s="29"/>
      <c r="H61" s="29"/>
      <c r="I61" s="29"/>
      <c r="J61" s="29"/>
      <c r="K61" s="32">
        <f t="shared" si="6"/>
        <v>265</v>
      </c>
      <c r="L61" s="32" t="s">
        <v>927</v>
      </c>
      <c r="M61" s="32"/>
      <c r="N61" s="32">
        <f t="shared" si="7"/>
        <v>264.99450000000002</v>
      </c>
      <c r="O61" s="32">
        <f t="shared" si="8"/>
        <v>1</v>
      </c>
      <c r="P61" s="32">
        <f t="shared" ca="1" si="9"/>
        <v>0</v>
      </c>
      <c r="Q61" s="33" t="s">
        <v>30</v>
      </c>
      <c r="R61" s="55">
        <f t="shared" si="10"/>
        <v>0</v>
      </c>
      <c r="S61" s="34">
        <f t="shared" si="11"/>
        <v>265.2595</v>
      </c>
      <c r="T61" s="29">
        <v>265</v>
      </c>
      <c r="U61" s="29"/>
      <c r="V61" s="29"/>
      <c r="W61" s="29"/>
      <c r="X61" s="29"/>
      <c r="Y61" s="29"/>
      <c r="AE61" s="54"/>
      <c r="AF61" s="54"/>
      <c r="AI61" s="38"/>
      <c r="AJ61" s="38"/>
      <c r="AK61" s="38"/>
      <c r="AL61" s="48"/>
    </row>
    <row r="62" spans="1:38" s="26" customFormat="1" ht="15">
      <c r="A62" s="1">
        <v>20</v>
      </c>
      <c r="B62" s="1">
        <v>20</v>
      </c>
      <c r="C62" s="58" t="s">
        <v>566</v>
      </c>
      <c r="D62" s="29" t="s">
        <v>108</v>
      </c>
      <c r="E62" s="29">
        <v>258</v>
      </c>
      <c r="F62" s="29"/>
      <c r="G62" s="29"/>
      <c r="H62" s="29"/>
      <c r="I62" s="29"/>
      <c r="J62" s="29"/>
      <c r="K62" s="32">
        <f t="shared" si="6"/>
        <v>258</v>
      </c>
      <c r="L62" s="32" t="s">
        <v>927</v>
      </c>
      <c r="M62" s="32"/>
      <c r="N62" s="32">
        <f t="shared" si="7"/>
        <v>257.99439999999998</v>
      </c>
      <c r="O62" s="32">
        <f t="shared" si="8"/>
        <v>1</v>
      </c>
      <c r="P62" s="32">
        <f t="shared" ca="1" si="9"/>
        <v>0</v>
      </c>
      <c r="Q62" s="33" t="s">
        <v>30</v>
      </c>
      <c r="R62" s="55">
        <f t="shared" si="10"/>
        <v>0</v>
      </c>
      <c r="S62" s="34">
        <f t="shared" si="11"/>
        <v>258.25239999999997</v>
      </c>
      <c r="T62" s="29">
        <v>258</v>
      </c>
      <c r="U62" s="29"/>
      <c r="V62" s="29"/>
      <c r="W62" s="29"/>
      <c r="X62" s="29"/>
      <c r="Y62" s="29"/>
      <c r="AE62" s="54"/>
      <c r="AF62" s="54"/>
      <c r="AI62" s="38"/>
      <c r="AJ62" s="38"/>
      <c r="AK62" s="38"/>
      <c r="AL62" s="48"/>
    </row>
    <row r="63" spans="1:38" s="26" customFormat="1" ht="15">
      <c r="A63" s="1">
        <v>21</v>
      </c>
      <c r="B63" s="1">
        <v>21</v>
      </c>
      <c r="C63" s="58" t="s">
        <v>138</v>
      </c>
      <c r="D63" s="29" t="s">
        <v>50</v>
      </c>
      <c r="E63" s="29"/>
      <c r="F63" s="29">
        <v>250</v>
      </c>
      <c r="G63" s="29"/>
      <c r="H63" s="29"/>
      <c r="I63" s="29"/>
      <c r="J63" s="29"/>
      <c r="K63" s="32">
        <f t="shared" si="6"/>
        <v>250</v>
      </c>
      <c r="L63" s="32" t="s">
        <v>927</v>
      </c>
      <c r="M63" s="32"/>
      <c r="N63" s="32">
        <f t="shared" si="7"/>
        <v>249.99430000000001</v>
      </c>
      <c r="O63" s="32">
        <f t="shared" si="8"/>
        <v>1</v>
      </c>
      <c r="P63" s="32" t="str">
        <f t="shared" ca="1" si="9"/>
        <v>Y</v>
      </c>
      <c r="Q63" s="33" t="s">
        <v>30</v>
      </c>
      <c r="R63" s="34">
        <f t="shared" si="10"/>
        <v>0</v>
      </c>
      <c r="S63" s="34">
        <f t="shared" si="11"/>
        <v>250.24430000000001</v>
      </c>
      <c r="T63" s="29">
        <v>250</v>
      </c>
      <c r="U63" s="29"/>
      <c r="V63" s="29"/>
      <c r="W63" s="29"/>
      <c r="X63" s="29"/>
      <c r="Y63" s="29"/>
      <c r="AE63" s="54"/>
      <c r="AF63" s="54"/>
      <c r="AI63" s="38"/>
      <c r="AJ63" s="38"/>
      <c r="AK63" s="38"/>
      <c r="AL63" s="48"/>
    </row>
    <row r="64" spans="1:38" s="26" customFormat="1" ht="15">
      <c r="A64" s="1">
        <v>22</v>
      </c>
      <c r="B64" s="1">
        <v>22</v>
      </c>
      <c r="C64" s="58" t="s">
        <v>357</v>
      </c>
      <c r="D64" s="29" t="s">
        <v>53</v>
      </c>
      <c r="E64" s="29">
        <v>104</v>
      </c>
      <c r="F64" s="29">
        <v>122</v>
      </c>
      <c r="G64" s="29"/>
      <c r="H64" s="29"/>
      <c r="I64" s="29"/>
      <c r="J64" s="29"/>
      <c r="K64" s="32">
        <f t="shared" si="6"/>
        <v>226</v>
      </c>
      <c r="L64" s="32" t="s">
        <v>927</v>
      </c>
      <c r="M64" s="32"/>
      <c r="N64" s="32">
        <f t="shared" si="7"/>
        <v>225.99420000000001</v>
      </c>
      <c r="O64" s="32">
        <f t="shared" si="8"/>
        <v>2</v>
      </c>
      <c r="P64" s="32">
        <f t="shared" ca="1" si="9"/>
        <v>0</v>
      </c>
      <c r="Q64" s="33" t="s">
        <v>30</v>
      </c>
      <c r="R64" s="55">
        <f t="shared" si="10"/>
        <v>0</v>
      </c>
      <c r="S64" s="34">
        <f t="shared" si="11"/>
        <v>226.12660000000002</v>
      </c>
      <c r="T64" s="29">
        <v>122</v>
      </c>
      <c r="U64" s="29">
        <v>104</v>
      </c>
      <c r="V64" s="29"/>
      <c r="W64" s="29"/>
      <c r="X64" s="29"/>
      <c r="Y64" s="29"/>
      <c r="AE64" s="54"/>
      <c r="AF64" s="54"/>
      <c r="AI64" s="38"/>
      <c r="AJ64" s="38"/>
      <c r="AK64" s="38"/>
      <c r="AL64" s="48"/>
    </row>
    <row r="65" spans="1:38" s="26" customFormat="1" ht="15">
      <c r="A65" s="1">
        <v>23</v>
      </c>
      <c r="B65" s="1">
        <v>23</v>
      </c>
      <c r="C65" s="58" t="s">
        <v>567</v>
      </c>
      <c r="D65" s="29" t="s">
        <v>112</v>
      </c>
      <c r="E65" s="29">
        <v>217</v>
      </c>
      <c r="F65" s="29"/>
      <c r="G65" s="29"/>
      <c r="H65" s="29"/>
      <c r="I65" s="29"/>
      <c r="J65" s="29"/>
      <c r="K65" s="32">
        <f t="shared" si="6"/>
        <v>217</v>
      </c>
      <c r="L65" s="32" t="s">
        <v>927</v>
      </c>
      <c r="M65" s="32"/>
      <c r="N65" s="32">
        <f t="shared" si="7"/>
        <v>216.9941</v>
      </c>
      <c r="O65" s="32">
        <f t="shared" si="8"/>
        <v>1</v>
      </c>
      <c r="P65" s="32">
        <f t="shared" ca="1" si="9"/>
        <v>0</v>
      </c>
      <c r="Q65" s="33" t="s">
        <v>30</v>
      </c>
      <c r="R65" s="55">
        <f t="shared" si="10"/>
        <v>0</v>
      </c>
      <c r="S65" s="34">
        <f t="shared" si="11"/>
        <v>217.21110000000002</v>
      </c>
      <c r="T65" s="29">
        <v>217</v>
      </c>
      <c r="U65" s="29"/>
      <c r="V65" s="29"/>
      <c r="W65" s="29"/>
      <c r="X65" s="29"/>
      <c r="Y65" s="29"/>
      <c r="AE65" s="54"/>
      <c r="AF65" s="54"/>
      <c r="AI65" s="38"/>
      <c r="AJ65" s="38"/>
      <c r="AK65" s="38"/>
      <c r="AL65" s="48"/>
    </row>
    <row r="66" spans="1:38" s="26" customFormat="1" ht="15">
      <c r="A66" s="1">
        <v>24</v>
      </c>
      <c r="B66" s="1">
        <v>24</v>
      </c>
      <c r="C66" s="58" t="s">
        <v>212</v>
      </c>
      <c r="D66" s="29" t="s">
        <v>137</v>
      </c>
      <c r="E66" s="29"/>
      <c r="F66" s="29">
        <v>214</v>
      </c>
      <c r="G66" s="29"/>
      <c r="H66" s="29"/>
      <c r="I66" s="29"/>
      <c r="J66" s="29"/>
      <c r="K66" s="32">
        <f t="shared" si="6"/>
        <v>214</v>
      </c>
      <c r="L66" s="32" t="s">
        <v>927</v>
      </c>
      <c r="M66" s="32"/>
      <c r="N66" s="32">
        <f t="shared" si="7"/>
        <v>213.994</v>
      </c>
      <c r="O66" s="32">
        <f t="shared" si="8"/>
        <v>1</v>
      </c>
      <c r="P66" s="32" t="str">
        <f t="shared" ca="1" si="9"/>
        <v>Y</v>
      </c>
      <c r="Q66" s="33" t="s">
        <v>30</v>
      </c>
      <c r="R66" s="34">
        <f t="shared" si="10"/>
        <v>0</v>
      </c>
      <c r="S66" s="34">
        <f t="shared" si="11"/>
        <v>214.208</v>
      </c>
      <c r="T66" s="29">
        <v>214</v>
      </c>
      <c r="U66" s="29"/>
      <c r="V66" s="29"/>
      <c r="W66" s="29"/>
      <c r="X66" s="29"/>
      <c r="Y66" s="29"/>
      <c r="AE66" s="54"/>
      <c r="AF66" s="54"/>
      <c r="AI66" s="38"/>
      <c r="AJ66" s="38"/>
      <c r="AK66" s="38"/>
      <c r="AL66" s="48"/>
    </row>
    <row r="67" spans="1:38" s="26" customFormat="1" ht="15">
      <c r="A67" s="1">
        <v>25</v>
      </c>
      <c r="B67" s="1">
        <v>25</v>
      </c>
      <c r="C67" s="58" t="s">
        <v>223</v>
      </c>
      <c r="D67" s="29" t="s">
        <v>85</v>
      </c>
      <c r="E67" s="29"/>
      <c r="F67" s="29">
        <v>206</v>
      </c>
      <c r="G67" s="29"/>
      <c r="H67" s="29"/>
      <c r="I67" s="29"/>
      <c r="J67" s="29"/>
      <c r="K67" s="32">
        <f t="shared" si="6"/>
        <v>206</v>
      </c>
      <c r="L67" s="32" t="s">
        <v>927</v>
      </c>
      <c r="M67" s="32"/>
      <c r="N67" s="32">
        <f t="shared" si="7"/>
        <v>205.9939</v>
      </c>
      <c r="O67" s="32">
        <f t="shared" si="8"/>
        <v>1</v>
      </c>
      <c r="P67" s="32" t="str">
        <f t="shared" ca="1" si="9"/>
        <v>Y</v>
      </c>
      <c r="Q67" s="33" t="s">
        <v>30</v>
      </c>
      <c r="R67" s="34">
        <f t="shared" si="10"/>
        <v>0</v>
      </c>
      <c r="S67" s="34">
        <f t="shared" si="11"/>
        <v>206.19989999999999</v>
      </c>
      <c r="T67" s="29">
        <v>206</v>
      </c>
      <c r="U67" s="29"/>
      <c r="V67" s="29"/>
      <c r="W67" s="29"/>
      <c r="X67" s="29"/>
      <c r="Y67" s="29"/>
      <c r="AE67" s="54"/>
      <c r="AF67" s="54"/>
      <c r="AI67" s="38"/>
      <c r="AJ67" s="38"/>
      <c r="AK67" s="38"/>
      <c r="AL67" s="48"/>
    </row>
    <row r="68" spans="1:38" s="26" customFormat="1" ht="15">
      <c r="A68" s="1">
        <v>26</v>
      </c>
      <c r="B68" s="1">
        <v>26</v>
      </c>
      <c r="C68" s="58" t="s">
        <v>568</v>
      </c>
      <c r="D68" s="29" t="s">
        <v>41</v>
      </c>
      <c r="E68" s="29">
        <v>203</v>
      </c>
      <c r="F68" s="29"/>
      <c r="G68" s="29"/>
      <c r="H68" s="29"/>
      <c r="I68" s="29"/>
      <c r="J68" s="29"/>
      <c r="K68" s="32">
        <f t="shared" si="6"/>
        <v>203</v>
      </c>
      <c r="L68" s="32" t="s">
        <v>927</v>
      </c>
      <c r="M68" s="32"/>
      <c r="N68" s="32">
        <f t="shared" si="7"/>
        <v>202.99379999999999</v>
      </c>
      <c r="O68" s="32">
        <f t="shared" si="8"/>
        <v>1</v>
      </c>
      <c r="P68" s="32">
        <f t="shared" ca="1" si="9"/>
        <v>0</v>
      </c>
      <c r="Q68" s="33" t="s">
        <v>30</v>
      </c>
      <c r="R68" s="55">
        <f t="shared" si="10"/>
        <v>0</v>
      </c>
      <c r="S68" s="34">
        <f t="shared" si="11"/>
        <v>203.1968</v>
      </c>
      <c r="T68" s="29">
        <v>203</v>
      </c>
      <c r="U68" s="29"/>
      <c r="V68" s="29"/>
      <c r="W68" s="29"/>
      <c r="X68" s="29"/>
      <c r="Y68" s="29"/>
      <c r="AE68" s="54"/>
      <c r="AF68" s="54"/>
      <c r="AI68" s="38"/>
      <c r="AJ68" s="38"/>
      <c r="AK68" s="38"/>
      <c r="AL68" s="48"/>
    </row>
    <row r="69" spans="1:38" s="26" customFormat="1" ht="15">
      <c r="A69" s="1">
        <v>27</v>
      </c>
      <c r="B69" s="1">
        <v>27</v>
      </c>
      <c r="C69" s="58" t="s">
        <v>226</v>
      </c>
      <c r="D69" s="29" t="s">
        <v>137</v>
      </c>
      <c r="E69" s="29"/>
      <c r="F69" s="29">
        <v>203</v>
      </c>
      <c r="G69" s="29"/>
      <c r="H69" s="29"/>
      <c r="I69" s="29"/>
      <c r="J69" s="29"/>
      <c r="K69" s="32">
        <f t="shared" si="6"/>
        <v>203</v>
      </c>
      <c r="L69" s="32" t="s">
        <v>927</v>
      </c>
      <c r="M69" s="32"/>
      <c r="N69" s="32">
        <f t="shared" si="7"/>
        <v>202.99369999999999</v>
      </c>
      <c r="O69" s="32">
        <f t="shared" si="8"/>
        <v>1</v>
      </c>
      <c r="P69" s="32" t="str">
        <f t="shared" ca="1" si="9"/>
        <v>Y</v>
      </c>
      <c r="Q69" s="33" t="s">
        <v>30</v>
      </c>
      <c r="R69" s="34">
        <f t="shared" si="10"/>
        <v>0</v>
      </c>
      <c r="S69" s="34">
        <f t="shared" si="11"/>
        <v>203.19669999999999</v>
      </c>
      <c r="T69" s="29">
        <v>203</v>
      </c>
      <c r="U69" s="29"/>
      <c r="V69" s="29"/>
      <c r="W69" s="29"/>
      <c r="X69" s="29"/>
      <c r="Y69" s="29"/>
      <c r="AE69" s="54"/>
      <c r="AF69" s="54"/>
      <c r="AI69" s="38"/>
      <c r="AJ69" s="38"/>
      <c r="AK69" s="38"/>
      <c r="AL69" s="48"/>
    </row>
    <row r="70" spans="1:38" s="26" customFormat="1" ht="15">
      <c r="A70" s="1">
        <v>28</v>
      </c>
      <c r="B70" s="1">
        <v>28</v>
      </c>
      <c r="C70" s="58" t="s">
        <v>569</v>
      </c>
      <c r="D70" s="29" t="s">
        <v>45</v>
      </c>
      <c r="E70" s="29">
        <v>160</v>
      </c>
      <c r="F70" s="29"/>
      <c r="G70" s="29"/>
      <c r="H70" s="29"/>
      <c r="I70" s="29"/>
      <c r="J70" s="29"/>
      <c r="K70" s="32">
        <f t="shared" si="6"/>
        <v>160</v>
      </c>
      <c r="L70" s="32" t="s">
        <v>927</v>
      </c>
      <c r="M70" s="32"/>
      <c r="N70" s="32">
        <f t="shared" si="7"/>
        <v>159.99359999999999</v>
      </c>
      <c r="O70" s="32">
        <f t="shared" si="8"/>
        <v>1</v>
      </c>
      <c r="P70" s="32">
        <f t="shared" ca="1" si="9"/>
        <v>0</v>
      </c>
      <c r="Q70" s="33" t="s">
        <v>30</v>
      </c>
      <c r="R70" s="55">
        <f t="shared" si="10"/>
        <v>0</v>
      </c>
      <c r="S70" s="34">
        <f t="shared" si="11"/>
        <v>160.15359999999998</v>
      </c>
      <c r="T70" s="29">
        <v>160</v>
      </c>
      <c r="U70" s="29"/>
      <c r="V70" s="29"/>
      <c r="W70" s="29"/>
      <c r="X70" s="29"/>
      <c r="Y70" s="29"/>
      <c r="AE70" s="54"/>
      <c r="AF70" s="54"/>
      <c r="AI70" s="38"/>
      <c r="AJ70" s="38"/>
      <c r="AK70" s="38"/>
      <c r="AL70" s="48"/>
    </row>
    <row r="71" spans="1:38" s="26" customFormat="1" ht="15">
      <c r="A71" s="1">
        <v>29</v>
      </c>
      <c r="B71" s="1" t="s">
        <v>19</v>
      </c>
      <c r="C71" s="58" t="s">
        <v>292</v>
      </c>
      <c r="D71" s="29" t="s">
        <v>33</v>
      </c>
      <c r="E71" s="29"/>
      <c r="F71" s="29">
        <v>157</v>
      </c>
      <c r="G71" s="29"/>
      <c r="H71" s="29"/>
      <c r="I71" s="29"/>
      <c r="J71" s="29"/>
      <c r="K71" s="32">
        <f t="shared" si="6"/>
        <v>157</v>
      </c>
      <c r="L71" s="32" t="s">
        <v>928</v>
      </c>
      <c r="M71" s="32"/>
      <c r="N71" s="32">
        <f t="shared" si="7"/>
        <v>156.99350000000001</v>
      </c>
      <c r="O71" s="32">
        <f t="shared" si="8"/>
        <v>1</v>
      </c>
      <c r="P71" s="32" t="str">
        <f t="shared" ca="1" si="9"/>
        <v>Y</v>
      </c>
      <c r="Q71" s="33" t="s">
        <v>30</v>
      </c>
      <c r="R71" s="34">
        <f t="shared" si="10"/>
        <v>0</v>
      </c>
      <c r="S71" s="34">
        <f t="shared" si="11"/>
        <v>157.15050000000002</v>
      </c>
      <c r="T71" s="29">
        <v>157</v>
      </c>
      <c r="U71" s="29"/>
      <c r="V71" s="29"/>
      <c r="W71" s="29"/>
      <c r="X71" s="29"/>
      <c r="Y71" s="29"/>
      <c r="AE71" s="54"/>
      <c r="AF71" s="54"/>
      <c r="AI71" s="38"/>
      <c r="AJ71" s="38"/>
      <c r="AK71" s="38"/>
      <c r="AL71" s="48"/>
    </row>
    <row r="72" spans="1:38" s="26" customFormat="1" ht="15">
      <c r="A72" s="1">
        <v>30</v>
      </c>
      <c r="B72" s="1">
        <v>29</v>
      </c>
      <c r="C72" s="58" t="s">
        <v>437</v>
      </c>
      <c r="D72" s="29" t="s">
        <v>137</v>
      </c>
      <c r="E72" s="29">
        <v>75</v>
      </c>
      <c r="F72" s="29">
        <v>80</v>
      </c>
      <c r="G72" s="29"/>
      <c r="H72" s="29"/>
      <c r="I72" s="29"/>
      <c r="J72" s="29"/>
      <c r="K72" s="32">
        <f t="shared" si="6"/>
        <v>155</v>
      </c>
      <c r="L72" s="32" t="s">
        <v>927</v>
      </c>
      <c r="M72" s="32"/>
      <c r="N72" s="32">
        <f t="shared" si="7"/>
        <v>154.99340000000001</v>
      </c>
      <c r="O72" s="32">
        <f t="shared" si="8"/>
        <v>2</v>
      </c>
      <c r="P72" s="32">
        <f t="shared" ca="1" si="9"/>
        <v>0</v>
      </c>
      <c r="Q72" s="33" t="s">
        <v>30</v>
      </c>
      <c r="R72" s="55">
        <f t="shared" si="10"/>
        <v>0</v>
      </c>
      <c r="S72" s="34">
        <f t="shared" si="11"/>
        <v>155.08090000000001</v>
      </c>
      <c r="T72" s="29">
        <v>80</v>
      </c>
      <c r="U72" s="29">
        <v>75</v>
      </c>
      <c r="V72" s="29"/>
      <c r="W72" s="29"/>
      <c r="X72" s="29"/>
      <c r="Y72" s="29"/>
      <c r="AE72" s="54"/>
      <c r="AF72" s="54"/>
      <c r="AI72" s="38"/>
      <c r="AJ72" s="38"/>
      <c r="AK72" s="38"/>
      <c r="AL72" s="48"/>
    </row>
    <row r="73" spans="1:38" s="26" customFormat="1" ht="15">
      <c r="A73" s="1">
        <v>31</v>
      </c>
      <c r="B73" s="1">
        <v>30</v>
      </c>
      <c r="C73" s="58" t="s">
        <v>570</v>
      </c>
      <c r="D73" s="29" t="s">
        <v>117</v>
      </c>
      <c r="E73" s="29">
        <v>152</v>
      </c>
      <c r="F73" s="29"/>
      <c r="G73" s="29"/>
      <c r="H73" s="29"/>
      <c r="I73" s="29"/>
      <c r="J73" s="29"/>
      <c r="K73" s="32">
        <f t="shared" si="6"/>
        <v>152</v>
      </c>
      <c r="L73" s="32" t="s">
        <v>927</v>
      </c>
      <c r="M73" s="32"/>
      <c r="N73" s="32">
        <f t="shared" si="7"/>
        <v>151.9933</v>
      </c>
      <c r="O73" s="32">
        <f t="shared" si="8"/>
        <v>1</v>
      </c>
      <c r="P73" s="32">
        <f t="shared" ca="1" si="9"/>
        <v>0</v>
      </c>
      <c r="Q73" s="33" t="s">
        <v>30</v>
      </c>
      <c r="R73" s="55">
        <f t="shared" si="10"/>
        <v>0</v>
      </c>
      <c r="S73" s="34">
        <f t="shared" si="11"/>
        <v>152.14529999999999</v>
      </c>
      <c r="T73" s="29">
        <v>152</v>
      </c>
      <c r="U73" s="29"/>
      <c r="V73" s="29"/>
      <c r="W73" s="29"/>
      <c r="X73" s="29"/>
      <c r="Y73" s="29"/>
      <c r="AE73" s="54"/>
      <c r="AF73" s="54"/>
      <c r="AI73" s="38"/>
      <c r="AJ73" s="38"/>
      <c r="AK73" s="38"/>
      <c r="AL73" s="48"/>
    </row>
    <row r="74" spans="1:38" s="26" customFormat="1" ht="15">
      <c r="A74" s="1">
        <v>32</v>
      </c>
      <c r="B74" s="1">
        <v>31</v>
      </c>
      <c r="C74" s="58" t="s">
        <v>571</v>
      </c>
      <c r="D74" s="29" t="s">
        <v>117</v>
      </c>
      <c r="E74" s="29">
        <v>147</v>
      </c>
      <c r="F74" s="29"/>
      <c r="G74" s="29"/>
      <c r="H74" s="29"/>
      <c r="I74" s="29"/>
      <c r="J74" s="29"/>
      <c r="K74" s="32">
        <f t="shared" si="6"/>
        <v>147</v>
      </c>
      <c r="L74" s="32" t="s">
        <v>927</v>
      </c>
      <c r="M74" s="32"/>
      <c r="N74" s="32">
        <f t="shared" si="7"/>
        <v>146.9932</v>
      </c>
      <c r="O74" s="32">
        <f t="shared" si="8"/>
        <v>1</v>
      </c>
      <c r="P74" s="32">
        <f t="shared" ca="1" si="9"/>
        <v>0</v>
      </c>
      <c r="Q74" s="33" t="s">
        <v>30</v>
      </c>
      <c r="R74" s="55">
        <f t="shared" si="10"/>
        <v>0</v>
      </c>
      <c r="S74" s="34">
        <f t="shared" si="11"/>
        <v>147.14019999999999</v>
      </c>
      <c r="T74" s="29">
        <v>147</v>
      </c>
      <c r="U74" s="29"/>
      <c r="V74" s="29"/>
      <c r="W74" s="29"/>
      <c r="X74" s="29"/>
      <c r="Y74" s="29"/>
      <c r="AE74" s="54"/>
      <c r="AF74" s="54"/>
      <c r="AI74" s="38"/>
      <c r="AJ74" s="38"/>
      <c r="AK74" s="38"/>
      <c r="AL74" s="48"/>
    </row>
    <row r="75" spans="1:38" s="26" customFormat="1" ht="15">
      <c r="A75" s="1">
        <v>33</v>
      </c>
      <c r="B75" s="1">
        <v>32</v>
      </c>
      <c r="C75" s="58" t="s">
        <v>319</v>
      </c>
      <c r="D75" s="29" t="s">
        <v>153</v>
      </c>
      <c r="E75" s="29"/>
      <c r="F75" s="29">
        <v>141</v>
      </c>
      <c r="G75" s="29"/>
      <c r="H75" s="29"/>
      <c r="I75" s="29"/>
      <c r="J75" s="29"/>
      <c r="K75" s="32">
        <f t="shared" si="6"/>
        <v>141</v>
      </c>
      <c r="L75" s="32" t="s">
        <v>927</v>
      </c>
      <c r="M75" s="32"/>
      <c r="N75" s="32">
        <f t="shared" si="7"/>
        <v>140.9931</v>
      </c>
      <c r="O75" s="32">
        <f t="shared" si="8"/>
        <v>1</v>
      </c>
      <c r="P75" s="32" t="str">
        <f t="shared" ca="1" si="9"/>
        <v>Y</v>
      </c>
      <c r="Q75" s="33" t="s">
        <v>30</v>
      </c>
      <c r="R75" s="34">
        <f t="shared" si="10"/>
        <v>0</v>
      </c>
      <c r="S75" s="34">
        <f t="shared" si="11"/>
        <v>141.13409999999999</v>
      </c>
      <c r="T75" s="29">
        <v>141</v>
      </c>
      <c r="U75" s="29"/>
      <c r="V75" s="29"/>
      <c r="W75" s="29"/>
      <c r="X75" s="29"/>
      <c r="Y75" s="29"/>
      <c r="AE75" s="54"/>
      <c r="AF75" s="54"/>
      <c r="AI75" s="38"/>
      <c r="AJ75" s="38"/>
      <c r="AK75" s="38"/>
      <c r="AL75" s="48"/>
    </row>
    <row r="76" spans="1:38" s="26" customFormat="1" ht="15">
      <c r="A76" s="1">
        <v>34</v>
      </c>
      <c r="B76" s="1">
        <v>33</v>
      </c>
      <c r="C76" s="58" t="s">
        <v>353</v>
      </c>
      <c r="D76" s="29" t="s">
        <v>112</v>
      </c>
      <c r="E76" s="29"/>
      <c r="F76" s="29">
        <v>125</v>
      </c>
      <c r="G76" s="29"/>
      <c r="H76" s="29"/>
      <c r="I76" s="29"/>
      <c r="J76" s="29"/>
      <c r="K76" s="32">
        <f t="shared" si="6"/>
        <v>125</v>
      </c>
      <c r="L76" s="32" t="s">
        <v>927</v>
      </c>
      <c r="M76" s="32"/>
      <c r="N76" s="32">
        <f t="shared" si="7"/>
        <v>124.99299999999999</v>
      </c>
      <c r="O76" s="32">
        <f t="shared" si="8"/>
        <v>1</v>
      </c>
      <c r="P76" s="32" t="str">
        <f t="shared" ca="1" si="9"/>
        <v>Y</v>
      </c>
      <c r="Q76" s="33" t="s">
        <v>30</v>
      </c>
      <c r="R76" s="34">
        <f t="shared" si="10"/>
        <v>0</v>
      </c>
      <c r="S76" s="34">
        <f t="shared" si="11"/>
        <v>125.11799999999999</v>
      </c>
      <c r="T76" s="29">
        <v>125</v>
      </c>
      <c r="U76" s="29"/>
      <c r="V76" s="29"/>
      <c r="W76" s="29"/>
      <c r="X76" s="29"/>
      <c r="Y76" s="29"/>
      <c r="AE76" s="54"/>
      <c r="AF76" s="54"/>
      <c r="AI76" s="38"/>
      <c r="AJ76" s="38"/>
      <c r="AK76" s="38"/>
      <c r="AL76" s="48"/>
    </row>
    <row r="77" spans="1:38" s="26" customFormat="1" ht="15">
      <c r="A77" s="1">
        <v>35</v>
      </c>
      <c r="B77" s="1">
        <v>34</v>
      </c>
      <c r="C77" s="58" t="s">
        <v>373</v>
      </c>
      <c r="D77" s="29" t="s">
        <v>59</v>
      </c>
      <c r="E77" s="29"/>
      <c r="F77" s="29">
        <v>112</v>
      </c>
      <c r="G77" s="29"/>
      <c r="H77" s="29"/>
      <c r="I77" s="29"/>
      <c r="J77" s="29"/>
      <c r="K77" s="32">
        <f t="shared" si="6"/>
        <v>112</v>
      </c>
      <c r="L77" s="32" t="s">
        <v>927</v>
      </c>
      <c r="M77" s="32"/>
      <c r="N77" s="32">
        <f t="shared" si="7"/>
        <v>111.99290000000001</v>
      </c>
      <c r="O77" s="32">
        <f t="shared" si="8"/>
        <v>1</v>
      </c>
      <c r="P77" s="32" t="str">
        <f t="shared" ca="1" si="9"/>
        <v>Y</v>
      </c>
      <c r="Q77" s="33" t="s">
        <v>30</v>
      </c>
      <c r="R77" s="34">
        <f t="shared" si="10"/>
        <v>0</v>
      </c>
      <c r="S77" s="34">
        <f t="shared" si="11"/>
        <v>112.1049</v>
      </c>
      <c r="T77" s="29">
        <v>112</v>
      </c>
      <c r="U77" s="29"/>
      <c r="V77" s="29"/>
      <c r="W77" s="29"/>
      <c r="X77" s="29"/>
      <c r="Y77" s="29"/>
      <c r="AE77" s="54"/>
      <c r="AF77" s="54"/>
      <c r="AI77" s="38"/>
      <c r="AJ77" s="38"/>
      <c r="AK77" s="38"/>
      <c r="AL77" s="48"/>
    </row>
    <row r="78" spans="1:38" s="26" customFormat="1" ht="15">
      <c r="A78" s="1">
        <v>36</v>
      </c>
      <c r="B78" s="1">
        <v>35</v>
      </c>
      <c r="C78" s="58" t="s">
        <v>415</v>
      </c>
      <c r="D78" s="29" t="s">
        <v>28</v>
      </c>
      <c r="E78" s="29"/>
      <c r="F78" s="29">
        <v>93</v>
      </c>
      <c r="G78" s="29"/>
      <c r="H78" s="29"/>
      <c r="I78" s="29"/>
      <c r="J78" s="29"/>
      <c r="K78" s="32">
        <f t="shared" si="6"/>
        <v>93</v>
      </c>
      <c r="L78" s="32" t="s">
        <v>927</v>
      </c>
      <c r="M78" s="32"/>
      <c r="N78" s="32">
        <f t="shared" si="7"/>
        <v>92.992800000000003</v>
      </c>
      <c r="O78" s="32">
        <f t="shared" si="8"/>
        <v>1</v>
      </c>
      <c r="P78" s="32" t="str">
        <f t="shared" ca="1" si="9"/>
        <v>Y</v>
      </c>
      <c r="Q78" s="33" t="s">
        <v>30</v>
      </c>
      <c r="R78" s="34">
        <f t="shared" si="10"/>
        <v>0</v>
      </c>
      <c r="S78" s="34">
        <f t="shared" si="11"/>
        <v>93.085800000000006</v>
      </c>
      <c r="T78" s="29">
        <v>93</v>
      </c>
      <c r="U78" s="29"/>
      <c r="V78" s="29"/>
      <c r="W78" s="29"/>
      <c r="X78" s="29"/>
      <c r="Y78" s="29"/>
      <c r="AE78" s="54"/>
      <c r="AF78" s="54"/>
      <c r="AI78" s="38"/>
      <c r="AJ78" s="38"/>
      <c r="AK78" s="38"/>
      <c r="AL78" s="48"/>
    </row>
    <row r="79" spans="1:38" s="26" customFormat="1" ht="15">
      <c r="A79" s="1">
        <v>37</v>
      </c>
      <c r="B79" s="1">
        <v>36</v>
      </c>
      <c r="C79" s="58" t="s">
        <v>420</v>
      </c>
      <c r="D79" s="29" t="s">
        <v>56</v>
      </c>
      <c r="E79" s="29"/>
      <c r="F79" s="29">
        <v>91</v>
      </c>
      <c r="G79" s="29"/>
      <c r="H79" s="29"/>
      <c r="I79" s="29"/>
      <c r="J79" s="29"/>
      <c r="K79" s="32">
        <f t="shared" si="6"/>
        <v>91</v>
      </c>
      <c r="L79" s="32" t="s">
        <v>927</v>
      </c>
      <c r="M79" s="32"/>
      <c r="N79" s="32">
        <f t="shared" si="7"/>
        <v>90.992699999999999</v>
      </c>
      <c r="O79" s="32">
        <f t="shared" si="8"/>
        <v>1</v>
      </c>
      <c r="P79" s="32" t="str">
        <f t="shared" ca="1" si="9"/>
        <v>Y</v>
      </c>
      <c r="Q79" s="33" t="s">
        <v>30</v>
      </c>
      <c r="R79" s="34">
        <f t="shared" si="10"/>
        <v>0</v>
      </c>
      <c r="S79" s="34">
        <f t="shared" si="11"/>
        <v>91.083699999999993</v>
      </c>
      <c r="T79" s="29">
        <v>91</v>
      </c>
      <c r="U79" s="29"/>
      <c r="V79" s="29"/>
      <c r="W79" s="29"/>
      <c r="X79" s="29"/>
      <c r="Y79" s="29"/>
      <c r="AE79" s="54"/>
      <c r="AF79" s="54"/>
      <c r="AI79" s="38"/>
      <c r="AJ79" s="38"/>
      <c r="AK79" s="38"/>
      <c r="AL79" s="48"/>
    </row>
    <row r="80" spans="1:38" s="26" customFormat="1" ht="3" customHeight="1">
      <c r="A80" s="1"/>
      <c r="B80" s="1"/>
      <c r="C80" s="1"/>
      <c r="D80" s="29"/>
      <c r="E80" s="29"/>
      <c r="F80" s="29"/>
      <c r="G80" s="29"/>
      <c r="H80" s="29"/>
      <c r="I80" s="29"/>
      <c r="J80" s="29"/>
      <c r="K80" s="32"/>
      <c r="L80" s="27"/>
      <c r="M80" s="27"/>
      <c r="N80" s="32"/>
      <c r="O80" s="27"/>
      <c r="P80" s="27"/>
      <c r="R80" s="56"/>
      <c r="S80" s="34"/>
      <c r="T80" s="29"/>
      <c r="U80" s="29"/>
      <c r="V80" s="50"/>
      <c r="W80" s="50"/>
      <c r="X80" s="50"/>
      <c r="Y80" s="50"/>
      <c r="AE80" s="54"/>
      <c r="AF80" s="54"/>
      <c r="AI80" s="38"/>
      <c r="AJ80" s="38"/>
      <c r="AK80" s="38"/>
      <c r="AL80" s="48"/>
    </row>
    <row r="81" spans="1:38" s="26" customFormat="1">
      <c r="A81" s="1"/>
      <c r="B81" s="1"/>
      <c r="C81" s="1"/>
      <c r="D81" s="29"/>
      <c r="E81" s="29"/>
      <c r="F81" s="29"/>
      <c r="G81" s="29"/>
      <c r="H81" s="29"/>
      <c r="I81" s="29"/>
      <c r="J81" s="29"/>
      <c r="K81" s="32"/>
      <c r="L81" s="27"/>
      <c r="M81" s="27"/>
      <c r="N81" s="32"/>
      <c r="O81" s="27"/>
      <c r="P81" s="27"/>
      <c r="R81" s="56"/>
      <c r="S81" s="34"/>
      <c r="T81" s="29"/>
      <c r="U81" s="29"/>
      <c r="V81" s="50"/>
      <c r="W81" s="50"/>
      <c r="X81" s="50"/>
      <c r="Y81" s="50"/>
      <c r="AE81" s="54"/>
      <c r="AF81" s="54"/>
      <c r="AI81" s="38"/>
      <c r="AJ81" s="38"/>
      <c r="AK81" s="38"/>
      <c r="AL81" s="48"/>
    </row>
    <row r="82" spans="1:38" s="26" customFormat="1" ht="15">
      <c r="A82" s="1"/>
      <c r="B82" s="1"/>
      <c r="C82" s="57" t="s">
        <v>37</v>
      </c>
      <c r="D82" s="29"/>
      <c r="E82" s="29"/>
      <c r="F82" s="29"/>
      <c r="G82" s="29"/>
      <c r="H82" s="29"/>
      <c r="I82" s="29"/>
      <c r="J82" s="29"/>
      <c r="K82" s="32"/>
      <c r="L82" s="27"/>
      <c r="M82" s="27"/>
      <c r="N82" s="32"/>
      <c r="O82" s="27"/>
      <c r="P82" s="27"/>
      <c r="Q82" s="50" t="str">
        <f>C82</f>
        <v>M40</v>
      </c>
      <c r="R82" s="56"/>
      <c r="S82" s="34"/>
      <c r="T82" s="29"/>
      <c r="U82" s="29"/>
      <c r="V82" s="50"/>
      <c r="W82" s="50"/>
      <c r="X82" s="50"/>
      <c r="Y82" s="50"/>
      <c r="AE82" s="54"/>
      <c r="AF82" s="54"/>
      <c r="AI82" s="38">
        <v>1175</v>
      </c>
      <c r="AJ82" s="38">
        <v>1132</v>
      </c>
      <c r="AK82" s="38">
        <v>1080</v>
      </c>
      <c r="AL82" s="48"/>
    </row>
    <row r="83" spans="1:38" s="26" customFormat="1" ht="15">
      <c r="A83" s="1">
        <v>1</v>
      </c>
      <c r="B83" s="1">
        <v>1</v>
      </c>
      <c r="C83" s="58" t="s">
        <v>48</v>
      </c>
      <c r="D83" s="29" t="s">
        <v>50</v>
      </c>
      <c r="E83" s="29">
        <v>297</v>
      </c>
      <c r="F83" s="29">
        <v>293</v>
      </c>
      <c r="G83" s="29"/>
      <c r="H83" s="29"/>
      <c r="I83" s="29"/>
      <c r="J83" s="29"/>
      <c r="K83" s="32">
        <f t="shared" ref="K83:K128" si="12">IFERROR(LARGE(E83:J83,1),0)+IF($D$5&gt;=2,IFERROR(LARGE(E83:J83,2),0),0)+IF($D$5&gt;=3,IFERROR(LARGE(E83:J83,3),0),0)+IF($D$5&gt;=4,IFERROR(LARGE(E83:J83,4),0),0)+IF($D$5&gt;=5,IFERROR(LARGE(E83:J83,5),0),0)+IF($D$5&gt;=6,IFERROR(LARGE(E83:J83,6),0),0)</f>
        <v>590</v>
      </c>
      <c r="L83" s="32" t="s">
        <v>927</v>
      </c>
      <c r="M83" s="32" t="s">
        <v>38</v>
      </c>
      <c r="N83" s="32">
        <f t="shared" ref="N83:N128" si="13">K83-(ROW(K83)-ROW(K$6))/10000</f>
        <v>589.9923</v>
      </c>
      <c r="O83" s="32">
        <f t="shared" ref="O83:O128" si="14">COUNT(E83:J83)</f>
        <v>2</v>
      </c>
      <c r="P83" s="32">
        <f t="shared" ref="P83:P128" ca="1" si="15">IF(AND(O83=1,OFFSET(D83,0,P$3)&gt;0),"Y",0)</f>
        <v>0</v>
      </c>
      <c r="Q83" s="33" t="s">
        <v>37</v>
      </c>
      <c r="R83" s="55">
        <f t="shared" ref="R83:R128" si="16">1-(Q83=Q82)</f>
        <v>0</v>
      </c>
      <c r="S83" s="34">
        <f t="shared" ref="S83:S128" si="17">N83+T83/1000+U83/10000+V83/100000+W83/1000000+X83/10000000+Y83/100000000</f>
        <v>590.31860000000006</v>
      </c>
      <c r="T83" s="29">
        <v>297</v>
      </c>
      <c r="U83" s="29">
        <v>293</v>
      </c>
      <c r="V83" s="29"/>
      <c r="W83" s="29"/>
      <c r="X83" s="29"/>
      <c r="Y83" s="29"/>
      <c r="AE83" s="54"/>
      <c r="AF83" s="54"/>
      <c r="AI83" s="38"/>
      <c r="AJ83" s="38"/>
      <c r="AK83" s="38"/>
      <c r="AL83" s="48"/>
    </row>
    <row r="84" spans="1:38" s="26" customFormat="1" ht="15">
      <c r="A84" s="1">
        <v>2</v>
      </c>
      <c r="B84" s="1">
        <v>2</v>
      </c>
      <c r="C84" s="58" t="s">
        <v>34</v>
      </c>
      <c r="D84" s="29" t="s">
        <v>36</v>
      </c>
      <c r="E84" s="29">
        <v>292</v>
      </c>
      <c r="F84" s="29">
        <v>297</v>
      </c>
      <c r="G84" s="29"/>
      <c r="H84" s="29"/>
      <c r="I84" s="29"/>
      <c r="J84" s="29"/>
      <c r="K84" s="32">
        <f t="shared" si="12"/>
        <v>589</v>
      </c>
      <c r="L84" s="32" t="s">
        <v>927</v>
      </c>
      <c r="M84" s="32" t="s">
        <v>90</v>
      </c>
      <c r="N84" s="32">
        <f t="shared" si="13"/>
        <v>588.99220000000003</v>
      </c>
      <c r="O84" s="32">
        <f t="shared" si="14"/>
        <v>2</v>
      </c>
      <c r="P84" s="32">
        <f t="shared" ca="1" si="15"/>
        <v>0</v>
      </c>
      <c r="Q84" s="33" t="s">
        <v>37</v>
      </c>
      <c r="R84" s="55">
        <f t="shared" si="16"/>
        <v>0</v>
      </c>
      <c r="S84" s="34">
        <f t="shared" si="17"/>
        <v>589.3184</v>
      </c>
      <c r="T84" s="29">
        <v>297</v>
      </c>
      <c r="U84" s="29">
        <v>292</v>
      </c>
      <c r="V84" s="29"/>
      <c r="W84" s="29"/>
      <c r="X84" s="29"/>
      <c r="Y84" s="29"/>
      <c r="AE84" s="54"/>
      <c r="AF84" s="54"/>
      <c r="AI84" s="38"/>
      <c r="AJ84" s="38"/>
      <c r="AK84" s="38"/>
      <c r="AL84" s="48"/>
    </row>
    <row r="85" spans="1:38" s="26" customFormat="1" ht="15">
      <c r="A85" s="1">
        <v>3</v>
      </c>
      <c r="B85" s="1">
        <v>3</v>
      </c>
      <c r="C85" s="58" t="s">
        <v>73</v>
      </c>
      <c r="D85" s="29" t="s">
        <v>53</v>
      </c>
      <c r="E85" s="29">
        <v>296</v>
      </c>
      <c r="F85" s="29">
        <v>285</v>
      </c>
      <c r="G85" s="29"/>
      <c r="H85" s="29"/>
      <c r="I85" s="29"/>
      <c r="J85" s="29"/>
      <c r="K85" s="32">
        <f t="shared" si="12"/>
        <v>581</v>
      </c>
      <c r="L85" s="32" t="s">
        <v>927</v>
      </c>
      <c r="M85" s="32" t="s">
        <v>92</v>
      </c>
      <c r="N85" s="32">
        <f t="shared" si="13"/>
        <v>580.99210000000005</v>
      </c>
      <c r="O85" s="32">
        <f t="shared" si="14"/>
        <v>2</v>
      </c>
      <c r="P85" s="32">
        <f t="shared" ca="1" si="15"/>
        <v>0</v>
      </c>
      <c r="Q85" s="33" t="s">
        <v>37</v>
      </c>
      <c r="R85" s="55">
        <f t="shared" si="16"/>
        <v>0</v>
      </c>
      <c r="S85" s="34">
        <f t="shared" si="17"/>
        <v>581.31660000000011</v>
      </c>
      <c r="T85" s="29">
        <v>296</v>
      </c>
      <c r="U85" s="29">
        <v>285</v>
      </c>
      <c r="V85" s="29"/>
      <c r="W85" s="29"/>
      <c r="X85" s="29"/>
      <c r="Y85" s="29"/>
      <c r="AE85" s="54"/>
      <c r="AF85" s="54"/>
      <c r="AI85" s="38"/>
      <c r="AJ85" s="38"/>
      <c r="AK85" s="38"/>
      <c r="AL85" s="48"/>
    </row>
    <row r="86" spans="1:38" s="26" customFormat="1" ht="15">
      <c r="A86" s="1">
        <v>4</v>
      </c>
      <c r="B86" s="1">
        <v>4</v>
      </c>
      <c r="C86" s="58" t="s">
        <v>74</v>
      </c>
      <c r="D86" s="29" t="s">
        <v>64</v>
      </c>
      <c r="E86" s="29">
        <v>287</v>
      </c>
      <c r="F86" s="29">
        <v>284</v>
      </c>
      <c r="G86" s="29"/>
      <c r="H86" s="29"/>
      <c r="I86" s="29"/>
      <c r="J86" s="29"/>
      <c r="K86" s="32">
        <f t="shared" si="12"/>
        <v>571</v>
      </c>
      <c r="L86" s="32" t="s">
        <v>927</v>
      </c>
      <c r="M86" s="32"/>
      <c r="N86" s="32">
        <f t="shared" si="13"/>
        <v>570.99199999999996</v>
      </c>
      <c r="O86" s="32">
        <f t="shared" si="14"/>
        <v>2</v>
      </c>
      <c r="P86" s="32">
        <f t="shared" ca="1" si="15"/>
        <v>0</v>
      </c>
      <c r="Q86" s="33" t="s">
        <v>37</v>
      </c>
      <c r="R86" s="55">
        <f t="shared" si="16"/>
        <v>0</v>
      </c>
      <c r="S86" s="34">
        <f t="shared" si="17"/>
        <v>571.30740000000003</v>
      </c>
      <c r="T86" s="29">
        <v>287</v>
      </c>
      <c r="U86" s="29">
        <v>284</v>
      </c>
      <c r="V86" s="29"/>
      <c r="W86" s="29"/>
      <c r="X86" s="29"/>
      <c r="Y86" s="29"/>
      <c r="AE86" s="54"/>
      <c r="AF86" s="54"/>
      <c r="AI86" s="38"/>
      <c r="AJ86" s="38"/>
      <c r="AK86" s="38"/>
      <c r="AL86" s="48"/>
    </row>
    <row r="87" spans="1:38" s="26" customFormat="1" ht="15">
      <c r="A87" s="1">
        <v>5</v>
      </c>
      <c r="B87" s="1">
        <v>5</v>
      </c>
      <c r="C87" s="58" t="s">
        <v>86</v>
      </c>
      <c r="D87" s="29" t="s">
        <v>23</v>
      </c>
      <c r="E87" s="29">
        <v>274</v>
      </c>
      <c r="F87" s="29">
        <v>278</v>
      </c>
      <c r="G87" s="29"/>
      <c r="H87" s="29"/>
      <c r="I87" s="29"/>
      <c r="J87" s="29"/>
      <c r="K87" s="32">
        <f t="shared" si="12"/>
        <v>552</v>
      </c>
      <c r="L87" s="32" t="s">
        <v>927</v>
      </c>
      <c r="M87" s="32"/>
      <c r="N87" s="32">
        <f t="shared" si="13"/>
        <v>551.99189999999999</v>
      </c>
      <c r="O87" s="32">
        <f t="shared" si="14"/>
        <v>2</v>
      </c>
      <c r="P87" s="32">
        <f t="shared" ca="1" si="15"/>
        <v>0</v>
      </c>
      <c r="Q87" s="33" t="s">
        <v>37</v>
      </c>
      <c r="R87" s="55">
        <f t="shared" si="16"/>
        <v>0</v>
      </c>
      <c r="S87" s="34">
        <f t="shared" si="17"/>
        <v>552.29729999999995</v>
      </c>
      <c r="T87" s="29">
        <v>278</v>
      </c>
      <c r="U87" s="29">
        <v>274</v>
      </c>
      <c r="V87" s="29"/>
      <c r="W87" s="29"/>
      <c r="X87" s="29"/>
      <c r="Y87" s="29"/>
      <c r="AE87" s="54"/>
      <c r="AF87" s="54"/>
      <c r="AI87" s="38"/>
      <c r="AJ87" s="38"/>
      <c r="AK87" s="38"/>
      <c r="AL87" s="48"/>
    </row>
    <row r="88" spans="1:38" s="26" customFormat="1" ht="15">
      <c r="A88" s="1">
        <v>6</v>
      </c>
      <c r="B88" s="1">
        <v>6</v>
      </c>
      <c r="C88" s="58" t="s">
        <v>97</v>
      </c>
      <c r="D88" s="29" t="s">
        <v>82</v>
      </c>
      <c r="E88" s="29">
        <v>267</v>
      </c>
      <c r="F88" s="29">
        <v>273</v>
      </c>
      <c r="G88" s="29"/>
      <c r="H88" s="29"/>
      <c r="I88" s="29"/>
      <c r="J88" s="29"/>
      <c r="K88" s="32">
        <f t="shared" si="12"/>
        <v>540</v>
      </c>
      <c r="L88" s="32" t="s">
        <v>927</v>
      </c>
      <c r="M88" s="32"/>
      <c r="N88" s="32">
        <f t="shared" si="13"/>
        <v>539.99180000000001</v>
      </c>
      <c r="O88" s="32">
        <f t="shared" si="14"/>
        <v>2</v>
      </c>
      <c r="P88" s="32">
        <f t="shared" ca="1" si="15"/>
        <v>0</v>
      </c>
      <c r="Q88" s="33" t="s">
        <v>37</v>
      </c>
      <c r="R88" s="55">
        <f t="shared" si="16"/>
        <v>0</v>
      </c>
      <c r="S88" s="34">
        <f t="shared" si="17"/>
        <v>540.29150000000004</v>
      </c>
      <c r="T88" s="29">
        <v>273</v>
      </c>
      <c r="U88" s="29">
        <v>267</v>
      </c>
      <c r="V88" s="29"/>
      <c r="W88" s="29"/>
      <c r="X88" s="29"/>
      <c r="Y88" s="29"/>
      <c r="AE88" s="54"/>
      <c r="AF88" s="54"/>
      <c r="AI88" s="38"/>
      <c r="AJ88" s="38"/>
      <c r="AK88" s="38"/>
      <c r="AL88" s="48"/>
    </row>
    <row r="89" spans="1:38" s="26" customFormat="1" ht="15">
      <c r="A89" s="1">
        <v>7</v>
      </c>
      <c r="B89" s="1">
        <v>7</v>
      </c>
      <c r="C89" s="58" t="s">
        <v>109</v>
      </c>
      <c r="D89" s="29" t="s">
        <v>56</v>
      </c>
      <c r="E89" s="29">
        <v>262</v>
      </c>
      <c r="F89" s="29">
        <v>265</v>
      </c>
      <c r="G89" s="29"/>
      <c r="H89" s="29"/>
      <c r="I89" s="29"/>
      <c r="J89" s="29"/>
      <c r="K89" s="32">
        <f t="shared" si="12"/>
        <v>527</v>
      </c>
      <c r="L89" s="32" t="s">
        <v>927</v>
      </c>
      <c r="M89" s="32"/>
      <c r="N89" s="32">
        <f t="shared" si="13"/>
        <v>526.99170000000004</v>
      </c>
      <c r="O89" s="32">
        <f t="shared" si="14"/>
        <v>2</v>
      </c>
      <c r="P89" s="32">
        <f t="shared" ca="1" si="15"/>
        <v>0</v>
      </c>
      <c r="Q89" s="33" t="s">
        <v>37</v>
      </c>
      <c r="R89" s="55">
        <f t="shared" si="16"/>
        <v>0</v>
      </c>
      <c r="S89" s="34">
        <f t="shared" si="17"/>
        <v>527.28290000000004</v>
      </c>
      <c r="T89" s="29">
        <v>265</v>
      </c>
      <c r="U89" s="29">
        <v>262</v>
      </c>
      <c r="V89" s="29"/>
      <c r="W89" s="29"/>
      <c r="X89" s="29"/>
      <c r="Y89" s="29"/>
      <c r="AE89" s="54"/>
      <c r="AF89" s="54"/>
      <c r="AI89" s="38"/>
      <c r="AJ89" s="38"/>
      <c r="AK89" s="38"/>
      <c r="AL89" s="48"/>
    </row>
    <row r="90" spans="1:38" s="26" customFormat="1" ht="15">
      <c r="A90" s="1">
        <v>8</v>
      </c>
      <c r="B90" s="1">
        <v>8</v>
      </c>
      <c r="C90" s="58" t="s">
        <v>102</v>
      </c>
      <c r="D90" s="29" t="s">
        <v>82</v>
      </c>
      <c r="E90" s="29">
        <v>254</v>
      </c>
      <c r="F90" s="29">
        <v>270</v>
      </c>
      <c r="G90" s="29"/>
      <c r="H90" s="29"/>
      <c r="I90" s="29"/>
      <c r="J90" s="29"/>
      <c r="K90" s="32">
        <f t="shared" si="12"/>
        <v>524</v>
      </c>
      <c r="L90" s="32" t="s">
        <v>927</v>
      </c>
      <c r="M90" s="32"/>
      <c r="N90" s="32">
        <f t="shared" si="13"/>
        <v>523.99159999999995</v>
      </c>
      <c r="O90" s="32">
        <f t="shared" si="14"/>
        <v>2</v>
      </c>
      <c r="P90" s="32">
        <f t="shared" ca="1" si="15"/>
        <v>0</v>
      </c>
      <c r="Q90" s="33" t="s">
        <v>37</v>
      </c>
      <c r="R90" s="55">
        <f t="shared" si="16"/>
        <v>0</v>
      </c>
      <c r="S90" s="34">
        <f t="shared" si="17"/>
        <v>524.28699999999992</v>
      </c>
      <c r="T90" s="29">
        <v>270</v>
      </c>
      <c r="U90" s="29">
        <v>254</v>
      </c>
      <c r="V90" s="29"/>
      <c r="W90" s="29"/>
      <c r="X90" s="29"/>
      <c r="Y90" s="29"/>
      <c r="AE90" s="54"/>
      <c r="AF90" s="54"/>
      <c r="AI90" s="38"/>
      <c r="AJ90" s="38"/>
      <c r="AK90" s="38"/>
      <c r="AL90" s="48"/>
    </row>
    <row r="91" spans="1:38" s="26" customFormat="1" ht="15">
      <c r="A91" s="1">
        <v>9</v>
      </c>
      <c r="B91" s="1">
        <v>9</v>
      </c>
      <c r="C91" s="58" t="s">
        <v>122</v>
      </c>
      <c r="D91" s="29" t="s">
        <v>53</v>
      </c>
      <c r="E91" s="29">
        <v>263</v>
      </c>
      <c r="F91" s="29">
        <v>260</v>
      </c>
      <c r="G91" s="29"/>
      <c r="H91" s="29"/>
      <c r="I91" s="29"/>
      <c r="J91" s="29"/>
      <c r="K91" s="32">
        <f t="shared" si="12"/>
        <v>523</v>
      </c>
      <c r="L91" s="32" t="s">
        <v>927</v>
      </c>
      <c r="M91" s="32"/>
      <c r="N91" s="32">
        <f t="shared" si="13"/>
        <v>522.99149999999997</v>
      </c>
      <c r="O91" s="32">
        <f t="shared" si="14"/>
        <v>2</v>
      </c>
      <c r="P91" s="32">
        <f t="shared" ca="1" si="15"/>
        <v>0</v>
      </c>
      <c r="Q91" s="33" t="s">
        <v>37</v>
      </c>
      <c r="R91" s="55">
        <f t="shared" si="16"/>
        <v>0</v>
      </c>
      <c r="S91" s="34">
        <f t="shared" si="17"/>
        <v>523.28049999999996</v>
      </c>
      <c r="T91" s="29">
        <v>263</v>
      </c>
      <c r="U91" s="29">
        <v>260</v>
      </c>
      <c r="V91" s="29"/>
      <c r="W91" s="29"/>
      <c r="X91" s="29"/>
      <c r="Y91" s="29"/>
      <c r="AE91" s="54"/>
      <c r="AF91" s="54"/>
      <c r="AI91" s="38"/>
      <c r="AJ91" s="38"/>
      <c r="AK91" s="38"/>
      <c r="AL91" s="48"/>
    </row>
    <row r="92" spans="1:38" s="26" customFormat="1" ht="15">
      <c r="A92" s="1">
        <v>10</v>
      </c>
      <c r="B92" s="1">
        <v>10</v>
      </c>
      <c r="C92" s="58" t="s">
        <v>115</v>
      </c>
      <c r="D92" s="29" t="s">
        <v>117</v>
      </c>
      <c r="E92" s="29">
        <v>259</v>
      </c>
      <c r="F92" s="29">
        <v>262</v>
      </c>
      <c r="G92" s="29"/>
      <c r="H92" s="29"/>
      <c r="I92" s="29"/>
      <c r="J92" s="29"/>
      <c r="K92" s="32">
        <f t="shared" si="12"/>
        <v>521</v>
      </c>
      <c r="L92" s="32" t="s">
        <v>927</v>
      </c>
      <c r="M92" s="32"/>
      <c r="N92" s="32">
        <f t="shared" si="13"/>
        <v>520.9914</v>
      </c>
      <c r="O92" s="32">
        <f t="shared" si="14"/>
        <v>2</v>
      </c>
      <c r="P92" s="32">
        <f t="shared" ca="1" si="15"/>
        <v>0</v>
      </c>
      <c r="Q92" s="33" t="s">
        <v>37</v>
      </c>
      <c r="R92" s="55">
        <f t="shared" si="16"/>
        <v>0</v>
      </c>
      <c r="S92" s="34">
        <f t="shared" si="17"/>
        <v>521.27929999999992</v>
      </c>
      <c r="T92" s="29">
        <v>262</v>
      </c>
      <c r="U92" s="29">
        <v>259</v>
      </c>
      <c r="V92" s="29"/>
      <c r="W92" s="29"/>
      <c r="X92" s="29"/>
      <c r="Y92" s="29"/>
      <c r="AE92" s="54"/>
      <c r="AF92" s="54"/>
      <c r="AI92" s="38"/>
      <c r="AJ92" s="38"/>
      <c r="AK92" s="38"/>
      <c r="AL92" s="48"/>
    </row>
    <row r="93" spans="1:38" s="26" customFormat="1" ht="15">
      <c r="A93" s="1">
        <v>11</v>
      </c>
      <c r="B93" s="1">
        <v>11</v>
      </c>
      <c r="C93" s="58" t="s">
        <v>123</v>
      </c>
      <c r="D93" s="29" t="s">
        <v>112</v>
      </c>
      <c r="E93" s="29">
        <v>257</v>
      </c>
      <c r="F93" s="29">
        <v>259</v>
      </c>
      <c r="G93" s="29"/>
      <c r="H93" s="29"/>
      <c r="I93" s="29"/>
      <c r="J93" s="29"/>
      <c r="K93" s="32">
        <f t="shared" si="12"/>
        <v>516</v>
      </c>
      <c r="L93" s="32" t="s">
        <v>927</v>
      </c>
      <c r="M93" s="32"/>
      <c r="N93" s="32">
        <f t="shared" si="13"/>
        <v>515.99130000000002</v>
      </c>
      <c r="O93" s="32">
        <f t="shared" si="14"/>
        <v>2</v>
      </c>
      <c r="P93" s="32">
        <f t="shared" ca="1" si="15"/>
        <v>0</v>
      </c>
      <c r="Q93" s="33" t="s">
        <v>37</v>
      </c>
      <c r="R93" s="55">
        <f t="shared" si="16"/>
        <v>0</v>
      </c>
      <c r="S93" s="34">
        <f t="shared" si="17"/>
        <v>516.27600000000007</v>
      </c>
      <c r="T93" s="29">
        <v>259</v>
      </c>
      <c r="U93" s="29">
        <v>257</v>
      </c>
      <c r="V93" s="29"/>
      <c r="W93" s="29"/>
      <c r="X93" s="29"/>
      <c r="Y93" s="29"/>
      <c r="AE93" s="54"/>
      <c r="AF93" s="54"/>
      <c r="AI93" s="38"/>
      <c r="AJ93" s="38"/>
      <c r="AK93" s="38"/>
      <c r="AL93" s="48"/>
    </row>
    <row r="94" spans="1:38" s="26" customFormat="1" ht="15">
      <c r="A94" s="1">
        <v>12</v>
      </c>
      <c r="B94" s="1">
        <v>12</v>
      </c>
      <c r="C94" s="58" t="s">
        <v>135</v>
      </c>
      <c r="D94" s="29" t="s">
        <v>137</v>
      </c>
      <c r="E94" s="29">
        <v>252</v>
      </c>
      <c r="F94" s="29">
        <v>251</v>
      </c>
      <c r="G94" s="29"/>
      <c r="H94" s="29"/>
      <c r="I94" s="29"/>
      <c r="J94" s="29"/>
      <c r="K94" s="32">
        <f t="shared" si="12"/>
        <v>503</v>
      </c>
      <c r="L94" s="32" t="s">
        <v>927</v>
      </c>
      <c r="M94" s="32"/>
      <c r="N94" s="32">
        <f t="shared" si="13"/>
        <v>502.99119999999999</v>
      </c>
      <c r="O94" s="32">
        <f t="shared" si="14"/>
        <v>2</v>
      </c>
      <c r="P94" s="32">
        <f t="shared" ca="1" si="15"/>
        <v>0</v>
      </c>
      <c r="Q94" s="33" t="s">
        <v>37</v>
      </c>
      <c r="R94" s="55">
        <f t="shared" si="16"/>
        <v>0</v>
      </c>
      <c r="S94" s="34">
        <f t="shared" si="17"/>
        <v>503.26830000000001</v>
      </c>
      <c r="T94" s="29">
        <v>252</v>
      </c>
      <c r="U94" s="29">
        <v>251</v>
      </c>
      <c r="V94" s="29"/>
      <c r="W94" s="29"/>
      <c r="X94" s="29"/>
      <c r="Y94" s="29"/>
      <c r="AE94" s="54"/>
      <c r="AF94" s="54"/>
      <c r="AI94" s="38"/>
      <c r="AJ94" s="38"/>
      <c r="AK94" s="38"/>
      <c r="AL94" s="48"/>
    </row>
    <row r="95" spans="1:38" s="26" customFormat="1" ht="15">
      <c r="A95" s="1">
        <v>13</v>
      </c>
      <c r="B95" s="1" t="s">
        <v>19</v>
      </c>
      <c r="C95" s="58" t="s">
        <v>139</v>
      </c>
      <c r="D95" s="29" t="s">
        <v>33</v>
      </c>
      <c r="E95" s="29">
        <v>233</v>
      </c>
      <c r="F95" s="29">
        <v>249</v>
      </c>
      <c r="G95" s="29"/>
      <c r="H95" s="29"/>
      <c r="I95" s="29"/>
      <c r="J95" s="29"/>
      <c r="K95" s="32">
        <f t="shared" si="12"/>
        <v>482</v>
      </c>
      <c r="L95" s="32" t="s">
        <v>928</v>
      </c>
      <c r="M95" s="32"/>
      <c r="N95" s="32">
        <f t="shared" si="13"/>
        <v>481.99110000000002</v>
      </c>
      <c r="O95" s="32">
        <f t="shared" si="14"/>
        <v>2</v>
      </c>
      <c r="P95" s="32">
        <f t="shared" ca="1" si="15"/>
        <v>0</v>
      </c>
      <c r="Q95" s="33" t="s">
        <v>37</v>
      </c>
      <c r="R95" s="55">
        <f t="shared" si="16"/>
        <v>0</v>
      </c>
      <c r="S95" s="34">
        <f t="shared" si="17"/>
        <v>482.26340000000005</v>
      </c>
      <c r="T95" s="29">
        <v>249</v>
      </c>
      <c r="U95" s="29">
        <v>233</v>
      </c>
      <c r="V95" s="29"/>
      <c r="W95" s="29"/>
      <c r="X95" s="29"/>
      <c r="Y95" s="29"/>
      <c r="AE95" s="54"/>
      <c r="AF95" s="54"/>
      <c r="AI95" s="38"/>
      <c r="AJ95" s="38"/>
      <c r="AK95" s="38"/>
      <c r="AL95" s="48"/>
    </row>
    <row r="96" spans="1:38" s="26" customFormat="1" ht="15">
      <c r="A96" s="1">
        <v>14</v>
      </c>
      <c r="B96" s="1">
        <v>13</v>
      </c>
      <c r="C96" s="58" t="s">
        <v>243</v>
      </c>
      <c r="D96" s="29" t="s">
        <v>137</v>
      </c>
      <c r="E96" s="29">
        <v>170</v>
      </c>
      <c r="F96" s="29">
        <v>191</v>
      </c>
      <c r="G96" s="29"/>
      <c r="H96" s="29"/>
      <c r="I96" s="29"/>
      <c r="J96" s="29"/>
      <c r="K96" s="32">
        <f t="shared" si="12"/>
        <v>361</v>
      </c>
      <c r="L96" s="32" t="s">
        <v>927</v>
      </c>
      <c r="M96" s="32"/>
      <c r="N96" s="32">
        <f t="shared" si="13"/>
        <v>360.99099999999999</v>
      </c>
      <c r="O96" s="32">
        <f t="shared" si="14"/>
        <v>2</v>
      </c>
      <c r="P96" s="32">
        <f t="shared" ca="1" si="15"/>
        <v>0</v>
      </c>
      <c r="Q96" s="33" t="s">
        <v>37</v>
      </c>
      <c r="R96" s="55">
        <f t="shared" si="16"/>
        <v>0</v>
      </c>
      <c r="S96" s="34">
        <f t="shared" si="17"/>
        <v>361.19899999999996</v>
      </c>
      <c r="T96" s="29">
        <v>191</v>
      </c>
      <c r="U96" s="29">
        <v>170</v>
      </c>
      <c r="V96" s="29"/>
      <c r="W96" s="29"/>
      <c r="X96" s="29"/>
      <c r="Y96" s="29"/>
      <c r="AE96" s="54"/>
      <c r="AF96" s="54"/>
      <c r="AI96" s="38"/>
      <c r="AJ96" s="38"/>
      <c r="AK96" s="38"/>
      <c r="AL96" s="48"/>
    </row>
    <row r="97" spans="1:38" s="26" customFormat="1" ht="15">
      <c r="A97" s="1">
        <v>15</v>
      </c>
      <c r="B97" s="1">
        <v>14</v>
      </c>
      <c r="C97" s="58" t="s">
        <v>281</v>
      </c>
      <c r="D97" s="29" t="s">
        <v>108</v>
      </c>
      <c r="E97" s="29">
        <v>181</v>
      </c>
      <c r="F97" s="29">
        <v>166</v>
      </c>
      <c r="G97" s="29"/>
      <c r="H97" s="29"/>
      <c r="I97" s="29"/>
      <c r="J97" s="29"/>
      <c r="K97" s="32">
        <f t="shared" si="12"/>
        <v>347</v>
      </c>
      <c r="L97" s="32" t="s">
        <v>927</v>
      </c>
      <c r="M97" s="32"/>
      <c r="N97" s="32">
        <f t="shared" si="13"/>
        <v>346.99090000000001</v>
      </c>
      <c r="O97" s="32">
        <f t="shared" si="14"/>
        <v>2</v>
      </c>
      <c r="P97" s="32">
        <f t="shared" ca="1" si="15"/>
        <v>0</v>
      </c>
      <c r="Q97" s="33" t="s">
        <v>37</v>
      </c>
      <c r="R97" s="55">
        <f t="shared" si="16"/>
        <v>0</v>
      </c>
      <c r="S97" s="34">
        <f t="shared" si="17"/>
        <v>347.18849999999998</v>
      </c>
      <c r="T97" s="29">
        <v>181</v>
      </c>
      <c r="U97" s="29">
        <v>166</v>
      </c>
      <c r="V97" s="29"/>
      <c r="W97" s="29"/>
      <c r="X97" s="29"/>
      <c r="Y97" s="29"/>
      <c r="AE97" s="54"/>
      <c r="AF97" s="54"/>
      <c r="AI97" s="38"/>
      <c r="AJ97" s="38"/>
      <c r="AK97" s="38"/>
      <c r="AL97" s="48"/>
    </row>
    <row r="98" spans="1:38" s="26" customFormat="1" ht="15">
      <c r="A98" s="1">
        <v>16</v>
      </c>
      <c r="B98" s="1">
        <v>15</v>
      </c>
      <c r="C98" s="58" t="s">
        <v>572</v>
      </c>
      <c r="D98" s="29" t="s">
        <v>45</v>
      </c>
      <c r="E98" s="29">
        <v>300</v>
      </c>
      <c r="F98" s="29"/>
      <c r="G98" s="29"/>
      <c r="H98" s="29"/>
      <c r="I98" s="29"/>
      <c r="J98" s="29"/>
      <c r="K98" s="32">
        <f t="shared" si="12"/>
        <v>300</v>
      </c>
      <c r="L98" s="32" t="s">
        <v>927</v>
      </c>
      <c r="M98" s="32"/>
      <c r="N98" s="32">
        <f t="shared" si="13"/>
        <v>299.99079999999998</v>
      </c>
      <c r="O98" s="32">
        <f t="shared" si="14"/>
        <v>1</v>
      </c>
      <c r="P98" s="32">
        <f t="shared" ca="1" si="15"/>
        <v>0</v>
      </c>
      <c r="Q98" s="33" t="s">
        <v>37</v>
      </c>
      <c r="R98" s="55">
        <f t="shared" si="16"/>
        <v>0</v>
      </c>
      <c r="S98" s="34">
        <f t="shared" si="17"/>
        <v>300.29079999999999</v>
      </c>
      <c r="T98" s="29">
        <v>300</v>
      </c>
      <c r="U98" s="29"/>
      <c r="V98" s="29"/>
      <c r="W98" s="29"/>
      <c r="X98" s="29"/>
      <c r="Y98" s="29"/>
      <c r="AE98" s="54"/>
      <c r="AF98" s="54"/>
      <c r="AI98" s="38"/>
      <c r="AJ98" s="38"/>
      <c r="AK98" s="38"/>
      <c r="AL98" s="48"/>
    </row>
    <row r="99" spans="1:38" s="26" customFormat="1" ht="15">
      <c r="A99" s="1">
        <v>17</v>
      </c>
      <c r="B99" s="1">
        <v>16</v>
      </c>
      <c r="C99" s="58" t="s">
        <v>69</v>
      </c>
      <c r="D99" s="29" t="s">
        <v>71</v>
      </c>
      <c r="E99" s="29"/>
      <c r="F99" s="29">
        <v>286</v>
      </c>
      <c r="G99" s="29"/>
      <c r="H99" s="29"/>
      <c r="I99" s="29"/>
      <c r="J99" s="29"/>
      <c r="K99" s="32">
        <f t="shared" si="12"/>
        <v>286</v>
      </c>
      <c r="L99" s="32" t="s">
        <v>927</v>
      </c>
      <c r="M99" s="32"/>
      <c r="N99" s="32">
        <f t="shared" si="13"/>
        <v>285.9907</v>
      </c>
      <c r="O99" s="32">
        <f t="shared" si="14"/>
        <v>1</v>
      </c>
      <c r="P99" s="32" t="str">
        <f t="shared" ca="1" si="15"/>
        <v>Y</v>
      </c>
      <c r="Q99" s="33" t="s">
        <v>37</v>
      </c>
      <c r="R99" s="34">
        <f t="shared" si="16"/>
        <v>0</v>
      </c>
      <c r="S99" s="34">
        <f t="shared" si="17"/>
        <v>286.27670000000001</v>
      </c>
      <c r="T99" s="29">
        <v>286</v>
      </c>
      <c r="U99" s="29"/>
      <c r="V99" s="29"/>
      <c r="W99" s="29"/>
      <c r="X99" s="29"/>
      <c r="Y99" s="29"/>
      <c r="AE99" s="54"/>
      <c r="AF99" s="54"/>
      <c r="AI99" s="38"/>
      <c r="AJ99" s="38"/>
      <c r="AK99" s="38"/>
      <c r="AL99" s="48"/>
    </row>
    <row r="100" spans="1:38" s="26" customFormat="1" ht="15">
      <c r="A100" s="1">
        <v>18</v>
      </c>
      <c r="B100" s="1">
        <v>17</v>
      </c>
      <c r="C100" s="58" t="s">
        <v>315</v>
      </c>
      <c r="D100" s="29" t="s">
        <v>77</v>
      </c>
      <c r="E100" s="29">
        <v>142</v>
      </c>
      <c r="F100" s="29">
        <v>143</v>
      </c>
      <c r="G100" s="29"/>
      <c r="H100" s="29"/>
      <c r="I100" s="29"/>
      <c r="J100" s="29"/>
      <c r="K100" s="32">
        <f t="shared" si="12"/>
        <v>285</v>
      </c>
      <c r="L100" s="32" t="s">
        <v>927</v>
      </c>
      <c r="M100" s="32"/>
      <c r="N100" s="32">
        <f t="shared" si="13"/>
        <v>284.99059999999997</v>
      </c>
      <c r="O100" s="32">
        <f t="shared" si="14"/>
        <v>2</v>
      </c>
      <c r="P100" s="32">
        <f t="shared" ca="1" si="15"/>
        <v>0</v>
      </c>
      <c r="Q100" s="33" t="s">
        <v>37</v>
      </c>
      <c r="R100" s="55">
        <f t="shared" si="16"/>
        <v>0</v>
      </c>
      <c r="S100" s="34">
        <f t="shared" si="17"/>
        <v>285.14779999999996</v>
      </c>
      <c r="T100" s="29">
        <v>143</v>
      </c>
      <c r="U100" s="29">
        <v>142</v>
      </c>
      <c r="V100" s="29"/>
      <c r="W100" s="29"/>
      <c r="X100" s="29"/>
      <c r="Y100" s="29"/>
      <c r="AE100" s="54"/>
      <c r="AF100" s="54"/>
      <c r="AI100" s="38"/>
      <c r="AJ100" s="38"/>
      <c r="AK100" s="38"/>
      <c r="AL100" s="48"/>
    </row>
    <row r="101" spans="1:38" s="26" customFormat="1" ht="15">
      <c r="A101" s="1">
        <v>19</v>
      </c>
      <c r="B101" s="1">
        <v>18</v>
      </c>
      <c r="C101" s="58" t="s">
        <v>573</v>
      </c>
      <c r="D101" s="29" t="s">
        <v>153</v>
      </c>
      <c r="E101" s="29">
        <v>282</v>
      </c>
      <c r="F101" s="29"/>
      <c r="G101" s="29"/>
      <c r="H101" s="29"/>
      <c r="I101" s="29"/>
      <c r="J101" s="29"/>
      <c r="K101" s="32">
        <f t="shared" si="12"/>
        <v>282</v>
      </c>
      <c r="L101" s="32" t="s">
        <v>927</v>
      </c>
      <c r="M101" s="32"/>
      <c r="N101" s="32">
        <f t="shared" si="13"/>
        <v>281.9905</v>
      </c>
      <c r="O101" s="32">
        <f t="shared" si="14"/>
        <v>1</v>
      </c>
      <c r="P101" s="32">
        <f t="shared" ca="1" si="15"/>
        <v>0</v>
      </c>
      <c r="Q101" s="33" t="s">
        <v>37</v>
      </c>
      <c r="R101" s="55">
        <f t="shared" si="16"/>
        <v>0</v>
      </c>
      <c r="S101" s="34">
        <f t="shared" si="17"/>
        <v>282.27249999999998</v>
      </c>
      <c r="T101" s="29">
        <v>282</v>
      </c>
      <c r="U101" s="29"/>
      <c r="V101" s="29"/>
      <c r="W101" s="29"/>
      <c r="X101" s="29"/>
      <c r="Y101" s="29"/>
      <c r="AE101" s="54"/>
      <c r="AF101" s="54"/>
      <c r="AI101" s="38"/>
      <c r="AJ101" s="38"/>
      <c r="AK101" s="38"/>
      <c r="AL101" s="48"/>
    </row>
    <row r="102" spans="1:38" s="26" customFormat="1" ht="15">
      <c r="A102" s="1">
        <v>20</v>
      </c>
      <c r="B102" s="1">
        <v>19</v>
      </c>
      <c r="C102" s="58" t="s">
        <v>78</v>
      </c>
      <c r="D102" s="29" t="s">
        <v>45</v>
      </c>
      <c r="E102" s="29"/>
      <c r="F102" s="29">
        <v>282</v>
      </c>
      <c r="G102" s="29"/>
      <c r="H102" s="29"/>
      <c r="I102" s="29"/>
      <c r="J102" s="29"/>
      <c r="K102" s="32">
        <f t="shared" si="12"/>
        <v>282</v>
      </c>
      <c r="L102" s="32" t="s">
        <v>927</v>
      </c>
      <c r="M102" s="32"/>
      <c r="N102" s="32">
        <f t="shared" si="13"/>
        <v>281.99040000000002</v>
      </c>
      <c r="O102" s="32">
        <f t="shared" si="14"/>
        <v>1</v>
      </c>
      <c r="P102" s="32" t="str">
        <f t="shared" ca="1" si="15"/>
        <v>Y</v>
      </c>
      <c r="Q102" s="33" t="s">
        <v>37</v>
      </c>
      <c r="R102" s="34">
        <f t="shared" si="16"/>
        <v>0</v>
      </c>
      <c r="S102" s="34">
        <f t="shared" si="17"/>
        <v>282.2724</v>
      </c>
      <c r="T102" s="29">
        <v>282</v>
      </c>
      <c r="U102" s="29"/>
      <c r="V102" s="29"/>
      <c r="W102" s="29"/>
      <c r="X102" s="29"/>
      <c r="Y102" s="29"/>
      <c r="AE102" s="54"/>
      <c r="AF102" s="54"/>
      <c r="AI102" s="38"/>
      <c r="AJ102" s="38"/>
      <c r="AK102" s="38"/>
      <c r="AL102" s="48"/>
    </row>
    <row r="103" spans="1:38" s="26" customFormat="1" ht="15">
      <c r="A103" s="1">
        <v>21</v>
      </c>
      <c r="B103" s="1">
        <v>20</v>
      </c>
      <c r="C103" s="58" t="s">
        <v>574</v>
      </c>
      <c r="D103" s="29" t="s">
        <v>41</v>
      </c>
      <c r="E103" s="29">
        <v>272</v>
      </c>
      <c r="F103" s="29"/>
      <c r="G103" s="29"/>
      <c r="H103" s="29"/>
      <c r="I103" s="29"/>
      <c r="J103" s="29"/>
      <c r="K103" s="32">
        <f t="shared" si="12"/>
        <v>272</v>
      </c>
      <c r="L103" s="32" t="s">
        <v>927</v>
      </c>
      <c r="M103" s="32"/>
      <c r="N103" s="32">
        <f t="shared" si="13"/>
        <v>271.99029999999999</v>
      </c>
      <c r="O103" s="32">
        <f t="shared" si="14"/>
        <v>1</v>
      </c>
      <c r="P103" s="32">
        <f t="shared" ca="1" si="15"/>
        <v>0</v>
      </c>
      <c r="Q103" s="33" t="s">
        <v>37</v>
      </c>
      <c r="R103" s="55">
        <f t="shared" si="16"/>
        <v>0</v>
      </c>
      <c r="S103" s="34">
        <f t="shared" si="17"/>
        <v>272.26229999999998</v>
      </c>
      <c r="T103" s="29">
        <v>272</v>
      </c>
      <c r="U103" s="29"/>
      <c r="V103" s="29"/>
      <c r="W103" s="29"/>
      <c r="X103" s="29"/>
      <c r="Y103" s="29"/>
      <c r="AE103" s="54"/>
      <c r="AF103" s="54"/>
      <c r="AI103" s="38"/>
      <c r="AJ103" s="38"/>
      <c r="AK103" s="38"/>
      <c r="AL103" s="48"/>
    </row>
    <row r="104" spans="1:38" s="26" customFormat="1" ht="15">
      <c r="A104" s="1">
        <v>22</v>
      </c>
      <c r="B104" s="1">
        <v>21</v>
      </c>
      <c r="C104" s="58" t="s">
        <v>575</v>
      </c>
      <c r="D104" s="29" t="s">
        <v>50</v>
      </c>
      <c r="E104" s="29">
        <v>270</v>
      </c>
      <c r="F104" s="29"/>
      <c r="G104" s="29"/>
      <c r="H104" s="29"/>
      <c r="I104" s="29"/>
      <c r="J104" s="29"/>
      <c r="K104" s="32">
        <f t="shared" si="12"/>
        <v>270</v>
      </c>
      <c r="L104" s="32" t="s">
        <v>927</v>
      </c>
      <c r="M104" s="32"/>
      <c r="N104" s="32">
        <f t="shared" si="13"/>
        <v>269.99020000000002</v>
      </c>
      <c r="O104" s="32">
        <f t="shared" si="14"/>
        <v>1</v>
      </c>
      <c r="P104" s="32">
        <f t="shared" ca="1" si="15"/>
        <v>0</v>
      </c>
      <c r="Q104" s="33" t="s">
        <v>37</v>
      </c>
      <c r="R104" s="55">
        <f t="shared" si="16"/>
        <v>0</v>
      </c>
      <c r="S104" s="34">
        <f t="shared" si="17"/>
        <v>270.2602</v>
      </c>
      <c r="T104" s="29">
        <v>270</v>
      </c>
      <c r="U104" s="29"/>
      <c r="V104" s="29"/>
      <c r="W104" s="29"/>
      <c r="X104" s="29"/>
      <c r="Y104" s="29"/>
      <c r="AE104" s="54"/>
      <c r="AF104" s="54"/>
      <c r="AI104" s="38"/>
      <c r="AJ104" s="38"/>
      <c r="AK104" s="38"/>
      <c r="AL104" s="48"/>
    </row>
    <row r="105" spans="1:38" s="26" customFormat="1" ht="15">
      <c r="A105" s="1">
        <v>23</v>
      </c>
      <c r="B105" s="1" t="s">
        <v>19</v>
      </c>
      <c r="C105" s="58" t="s">
        <v>103</v>
      </c>
      <c r="D105" s="29" t="s">
        <v>33</v>
      </c>
      <c r="E105" s="29"/>
      <c r="F105" s="29">
        <v>269</v>
      </c>
      <c r="G105" s="29"/>
      <c r="H105" s="29"/>
      <c r="I105" s="29"/>
      <c r="J105" s="29"/>
      <c r="K105" s="32">
        <f t="shared" si="12"/>
        <v>269</v>
      </c>
      <c r="L105" s="32" t="s">
        <v>928</v>
      </c>
      <c r="M105" s="32"/>
      <c r="N105" s="32">
        <f t="shared" si="13"/>
        <v>268.99009999999998</v>
      </c>
      <c r="O105" s="32">
        <f t="shared" si="14"/>
        <v>1</v>
      </c>
      <c r="P105" s="32" t="str">
        <f t="shared" ca="1" si="15"/>
        <v>Y</v>
      </c>
      <c r="Q105" s="33" t="s">
        <v>37</v>
      </c>
      <c r="R105" s="34">
        <f t="shared" si="16"/>
        <v>0</v>
      </c>
      <c r="S105" s="34">
        <f t="shared" si="17"/>
        <v>269.25909999999999</v>
      </c>
      <c r="T105" s="29">
        <v>269</v>
      </c>
      <c r="U105" s="29"/>
      <c r="V105" s="29"/>
      <c r="W105" s="29"/>
      <c r="X105" s="29"/>
      <c r="Y105" s="29"/>
      <c r="AE105" s="54"/>
      <c r="AF105" s="54"/>
      <c r="AI105" s="38"/>
      <c r="AJ105" s="38"/>
      <c r="AK105" s="38"/>
      <c r="AL105" s="48"/>
    </row>
    <row r="106" spans="1:38" s="26" customFormat="1" ht="15">
      <c r="A106" s="1">
        <v>24</v>
      </c>
      <c r="B106" s="1">
        <v>22</v>
      </c>
      <c r="C106" s="58" t="s">
        <v>126</v>
      </c>
      <c r="D106" s="29" t="s">
        <v>96</v>
      </c>
      <c r="E106" s="29"/>
      <c r="F106" s="29">
        <v>257</v>
      </c>
      <c r="G106" s="29"/>
      <c r="H106" s="29"/>
      <c r="I106" s="29"/>
      <c r="J106" s="29"/>
      <c r="K106" s="32">
        <f t="shared" si="12"/>
        <v>257</v>
      </c>
      <c r="L106" s="32" t="s">
        <v>927</v>
      </c>
      <c r="M106" s="32"/>
      <c r="N106" s="32">
        <f t="shared" si="13"/>
        <v>256.99</v>
      </c>
      <c r="O106" s="32">
        <f t="shared" si="14"/>
        <v>1</v>
      </c>
      <c r="P106" s="32" t="str">
        <f t="shared" ca="1" si="15"/>
        <v>Y</v>
      </c>
      <c r="Q106" s="33" t="s">
        <v>37</v>
      </c>
      <c r="R106" s="34">
        <f t="shared" si="16"/>
        <v>0</v>
      </c>
      <c r="S106" s="34">
        <f t="shared" si="17"/>
        <v>257.24700000000001</v>
      </c>
      <c r="T106" s="29">
        <v>257</v>
      </c>
      <c r="U106" s="29"/>
      <c r="V106" s="29"/>
      <c r="W106" s="29"/>
      <c r="X106" s="29"/>
      <c r="Y106" s="29"/>
      <c r="AE106" s="54"/>
      <c r="AF106" s="54"/>
      <c r="AI106" s="38"/>
      <c r="AJ106" s="38"/>
      <c r="AK106" s="38"/>
      <c r="AL106" s="48"/>
    </row>
    <row r="107" spans="1:38" s="26" customFormat="1" ht="15">
      <c r="A107" s="1">
        <v>25</v>
      </c>
      <c r="B107" s="1">
        <v>23</v>
      </c>
      <c r="C107" s="58" t="s">
        <v>576</v>
      </c>
      <c r="D107" s="29" t="s">
        <v>108</v>
      </c>
      <c r="E107" s="29">
        <v>253</v>
      </c>
      <c r="F107" s="29"/>
      <c r="G107" s="29"/>
      <c r="H107" s="29"/>
      <c r="I107" s="29"/>
      <c r="J107" s="29"/>
      <c r="K107" s="32">
        <f t="shared" si="12"/>
        <v>253</v>
      </c>
      <c r="L107" s="32" t="s">
        <v>927</v>
      </c>
      <c r="M107" s="32"/>
      <c r="N107" s="32">
        <f t="shared" si="13"/>
        <v>252.98990000000001</v>
      </c>
      <c r="O107" s="32">
        <f t="shared" si="14"/>
        <v>1</v>
      </c>
      <c r="P107" s="32">
        <f t="shared" ca="1" si="15"/>
        <v>0</v>
      </c>
      <c r="Q107" s="33" t="s">
        <v>37</v>
      </c>
      <c r="R107" s="55">
        <f t="shared" si="16"/>
        <v>0</v>
      </c>
      <c r="S107" s="34">
        <f t="shared" si="17"/>
        <v>253.24289999999999</v>
      </c>
      <c r="T107" s="29">
        <v>253</v>
      </c>
      <c r="U107" s="29"/>
      <c r="V107" s="29"/>
      <c r="W107" s="29"/>
      <c r="X107" s="29"/>
      <c r="Y107" s="29"/>
      <c r="AE107" s="54"/>
      <c r="AF107" s="54"/>
      <c r="AI107" s="38"/>
      <c r="AJ107" s="38"/>
      <c r="AK107" s="38"/>
      <c r="AL107" s="48"/>
    </row>
    <row r="108" spans="1:38" s="26" customFormat="1" ht="15">
      <c r="A108" s="1">
        <v>26</v>
      </c>
      <c r="B108" s="1">
        <v>24</v>
      </c>
      <c r="C108" s="58" t="s">
        <v>134</v>
      </c>
      <c r="D108" s="29" t="s">
        <v>117</v>
      </c>
      <c r="E108" s="29"/>
      <c r="F108" s="29">
        <v>252</v>
      </c>
      <c r="G108" s="29"/>
      <c r="H108" s="29"/>
      <c r="I108" s="29"/>
      <c r="J108" s="29"/>
      <c r="K108" s="32">
        <f t="shared" si="12"/>
        <v>252</v>
      </c>
      <c r="L108" s="32" t="s">
        <v>927</v>
      </c>
      <c r="M108" s="32"/>
      <c r="N108" s="32">
        <f t="shared" si="13"/>
        <v>251.9898</v>
      </c>
      <c r="O108" s="32">
        <f t="shared" si="14"/>
        <v>1</v>
      </c>
      <c r="P108" s="32" t="str">
        <f t="shared" ca="1" si="15"/>
        <v>Y</v>
      </c>
      <c r="Q108" s="33" t="s">
        <v>37</v>
      </c>
      <c r="R108" s="34">
        <f t="shared" si="16"/>
        <v>0</v>
      </c>
      <c r="S108" s="34">
        <f t="shared" si="17"/>
        <v>252.24180000000001</v>
      </c>
      <c r="T108" s="29">
        <v>252</v>
      </c>
      <c r="U108" s="29"/>
      <c r="V108" s="29"/>
      <c r="W108" s="29"/>
      <c r="X108" s="29"/>
      <c r="Y108" s="29"/>
      <c r="AE108" s="54"/>
      <c r="AF108" s="54"/>
      <c r="AI108" s="38"/>
      <c r="AJ108" s="38"/>
      <c r="AK108" s="38"/>
      <c r="AL108" s="48"/>
    </row>
    <row r="109" spans="1:38" s="26" customFormat="1" ht="15">
      <c r="A109" s="1">
        <v>27</v>
      </c>
      <c r="B109" s="1">
        <v>25</v>
      </c>
      <c r="C109" s="58" t="s">
        <v>577</v>
      </c>
      <c r="D109" s="29" t="s">
        <v>137</v>
      </c>
      <c r="E109" s="29">
        <v>239</v>
      </c>
      <c r="F109" s="29"/>
      <c r="G109" s="29"/>
      <c r="H109" s="29"/>
      <c r="I109" s="29"/>
      <c r="J109" s="29"/>
      <c r="K109" s="32">
        <f t="shared" si="12"/>
        <v>239</v>
      </c>
      <c r="L109" s="32" t="s">
        <v>927</v>
      </c>
      <c r="M109" s="32"/>
      <c r="N109" s="32">
        <f t="shared" si="13"/>
        <v>238.9897</v>
      </c>
      <c r="O109" s="32">
        <f t="shared" si="14"/>
        <v>1</v>
      </c>
      <c r="P109" s="32">
        <f t="shared" ca="1" si="15"/>
        <v>0</v>
      </c>
      <c r="Q109" s="33" t="s">
        <v>37</v>
      </c>
      <c r="R109" s="55">
        <f t="shared" si="16"/>
        <v>0</v>
      </c>
      <c r="S109" s="34">
        <f t="shared" si="17"/>
        <v>239.2287</v>
      </c>
      <c r="T109" s="29">
        <v>239</v>
      </c>
      <c r="U109" s="29"/>
      <c r="V109" s="29"/>
      <c r="W109" s="29"/>
      <c r="X109" s="29"/>
      <c r="Y109" s="29"/>
      <c r="AE109" s="54"/>
      <c r="AF109" s="54"/>
      <c r="AI109" s="38"/>
      <c r="AJ109" s="38"/>
      <c r="AK109" s="38"/>
      <c r="AL109" s="48"/>
    </row>
    <row r="110" spans="1:38" s="26" customFormat="1" ht="15">
      <c r="A110" s="1">
        <v>28</v>
      </c>
      <c r="B110" s="1">
        <v>26</v>
      </c>
      <c r="C110" s="58" t="s">
        <v>356</v>
      </c>
      <c r="D110" s="29" t="s">
        <v>64</v>
      </c>
      <c r="E110" s="29">
        <v>115</v>
      </c>
      <c r="F110" s="29">
        <v>123</v>
      </c>
      <c r="G110" s="29"/>
      <c r="H110" s="29"/>
      <c r="I110" s="29"/>
      <c r="J110" s="29"/>
      <c r="K110" s="32">
        <f t="shared" si="12"/>
        <v>238</v>
      </c>
      <c r="L110" s="32" t="s">
        <v>927</v>
      </c>
      <c r="M110" s="32"/>
      <c r="N110" s="32">
        <f t="shared" si="13"/>
        <v>237.9896</v>
      </c>
      <c r="O110" s="32">
        <f t="shared" si="14"/>
        <v>2</v>
      </c>
      <c r="P110" s="32">
        <f t="shared" ca="1" si="15"/>
        <v>0</v>
      </c>
      <c r="Q110" s="33" t="s">
        <v>37</v>
      </c>
      <c r="R110" s="55">
        <f t="shared" si="16"/>
        <v>0</v>
      </c>
      <c r="S110" s="34">
        <f t="shared" si="17"/>
        <v>238.1241</v>
      </c>
      <c r="T110" s="29">
        <v>123</v>
      </c>
      <c r="U110" s="29">
        <v>115</v>
      </c>
      <c r="V110" s="29"/>
      <c r="W110" s="29"/>
      <c r="X110" s="29"/>
      <c r="Y110" s="29"/>
      <c r="AE110" s="54"/>
      <c r="AF110" s="54"/>
      <c r="AI110" s="38"/>
      <c r="AJ110" s="38"/>
      <c r="AK110" s="38"/>
      <c r="AL110" s="48"/>
    </row>
    <row r="111" spans="1:38" s="26" customFormat="1" ht="15">
      <c r="A111" s="1">
        <v>29</v>
      </c>
      <c r="B111" s="1">
        <v>27</v>
      </c>
      <c r="C111" s="58" t="s">
        <v>578</v>
      </c>
      <c r="D111" s="29" t="s">
        <v>45</v>
      </c>
      <c r="E111" s="29">
        <v>232</v>
      </c>
      <c r="F111" s="29"/>
      <c r="G111" s="29"/>
      <c r="H111" s="29"/>
      <c r="I111" s="29"/>
      <c r="J111" s="29"/>
      <c r="K111" s="32">
        <f t="shared" si="12"/>
        <v>232</v>
      </c>
      <c r="L111" s="32" t="s">
        <v>927</v>
      </c>
      <c r="M111" s="32"/>
      <c r="N111" s="32">
        <f t="shared" si="13"/>
        <v>231.98949999999999</v>
      </c>
      <c r="O111" s="32">
        <f t="shared" si="14"/>
        <v>1</v>
      </c>
      <c r="P111" s="32">
        <f t="shared" ca="1" si="15"/>
        <v>0</v>
      </c>
      <c r="Q111" s="33" t="s">
        <v>37</v>
      </c>
      <c r="R111" s="55">
        <f t="shared" si="16"/>
        <v>0</v>
      </c>
      <c r="S111" s="34">
        <f t="shared" si="17"/>
        <v>232.22149999999999</v>
      </c>
      <c r="T111" s="29">
        <v>232</v>
      </c>
      <c r="U111" s="29"/>
      <c r="V111" s="29"/>
      <c r="W111" s="29"/>
      <c r="X111" s="29"/>
      <c r="Y111" s="29"/>
      <c r="AE111" s="54"/>
      <c r="AF111" s="54"/>
      <c r="AI111" s="38"/>
      <c r="AJ111" s="38"/>
      <c r="AK111" s="38"/>
      <c r="AL111" s="48"/>
    </row>
    <row r="112" spans="1:38" s="26" customFormat="1" ht="15">
      <c r="A112" s="1">
        <v>30</v>
      </c>
      <c r="B112" s="1">
        <v>28</v>
      </c>
      <c r="C112" s="58" t="s">
        <v>180</v>
      </c>
      <c r="D112" s="29" t="s">
        <v>45</v>
      </c>
      <c r="E112" s="29"/>
      <c r="F112" s="29">
        <v>230</v>
      </c>
      <c r="G112" s="29"/>
      <c r="H112" s="29"/>
      <c r="I112" s="29"/>
      <c r="J112" s="29"/>
      <c r="K112" s="32">
        <f t="shared" si="12"/>
        <v>230</v>
      </c>
      <c r="L112" s="32" t="s">
        <v>927</v>
      </c>
      <c r="M112" s="32"/>
      <c r="N112" s="32">
        <f t="shared" si="13"/>
        <v>229.98939999999999</v>
      </c>
      <c r="O112" s="32">
        <f t="shared" si="14"/>
        <v>1</v>
      </c>
      <c r="P112" s="32" t="str">
        <f t="shared" ca="1" si="15"/>
        <v>Y</v>
      </c>
      <c r="Q112" s="33" t="s">
        <v>37</v>
      </c>
      <c r="R112" s="34">
        <f t="shared" si="16"/>
        <v>0</v>
      </c>
      <c r="S112" s="34">
        <f t="shared" si="17"/>
        <v>230.21939999999998</v>
      </c>
      <c r="T112" s="29">
        <v>230</v>
      </c>
      <c r="U112" s="29"/>
      <c r="V112" s="29"/>
      <c r="W112" s="29"/>
      <c r="X112" s="29"/>
      <c r="Y112" s="29"/>
      <c r="AE112" s="54"/>
      <c r="AF112" s="54"/>
      <c r="AI112" s="38"/>
      <c r="AJ112" s="38"/>
      <c r="AK112" s="38"/>
      <c r="AL112" s="48"/>
    </row>
    <row r="113" spans="1:38" s="26" customFormat="1" ht="15">
      <c r="A113" s="1">
        <v>31</v>
      </c>
      <c r="B113" s="1">
        <v>29</v>
      </c>
      <c r="C113" s="58" t="s">
        <v>201</v>
      </c>
      <c r="D113" s="29" t="s">
        <v>137</v>
      </c>
      <c r="E113" s="29"/>
      <c r="F113" s="29">
        <v>220</v>
      </c>
      <c r="G113" s="29"/>
      <c r="H113" s="29"/>
      <c r="I113" s="29"/>
      <c r="J113" s="29"/>
      <c r="K113" s="32">
        <f t="shared" si="12"/>
        <v>220</v>
      </c>
      <c r="L113" s="32" t="s">
        <v>927</v>
      </c>
      <c r="M113" s="32"/>
      <c r="N113" s="32">
        <f t="shared" si="13"/>
        <v>219.98929999999999</v>
      </c>
      <c r="O113" s="32">
        <f t="shared" si="14"/>
        <v>1</v>
      </c>
      <c r="P113" s="32" t="str">
        <f t="shared" ca="1" si="15"/>
        <v>Y</v>
      </c>
      <c r="Q113" s="33" t="s">
        <v>37</v>
      </c>
      <c r="R113" s="34">
        <f t="shared" si="16"/>
        <v>0</v>
      </c>
      <c r="S113" s="34">
        <f t="shared" si="17"/>
        <v>220.20929999999998</v>
      </c>
      <c r="T113" s="29">
        <v>220</v>
      </c>
      <c r="U113" s="29"/>
      <c r="V113" s="29"/>
      <c r="W113" s="29"/>
      <c r="X113" s="29"/>
      <c r="Y113" s="29"/>
      <c r="AE113" s="54"/>
      <c r="AF113" s="54"/>
      <c r="AI113" s="38"/>
      <c r="AJ113" s="38"/>
      <c r="AK113" s="38"/>
      <c r="AL113" s="48"/>
    </row>
    <row r="114" spans="1:38" s="26" customFormat="1" ht="15">
      <c r="A114" s="1">
        <v>32</v>
      </c>
      <c r="B114" s="1">
        <v>30</v>
      </c>
      <c r="C114" s="58" t="s">
        <v>203</v>
      </c>
      <c r="D114" s="29" t="s">
        <v>153</v>
      </c>
      <c r="E114" s="29"/>
      <c r="F114" s="29">
        <v>219</v>
      </c>
      <c r="G114" s="29"/>
      <c r="H114" s="29"/>
      <c r="I114" s="29"/>
      <c r="J114" s="29"/>
      <c r="K114" s="32">
        <f t="shared" si="12"/>
        <v>219</v>
      </c>
      <c r="L114" s="32" t="s">
        <v>927</v>
      </c>
      <c r="M114" s="32"/>
      <c r="N114" s="32">
        <f t="shared" si="13"/>
        <v>218.98920000000001</v>
      </c>
      <c r="O114" s="32">
        <f t="shared" si="14"/>
        <v>1</v>
      </c>
      <c r="P114" s="32" t="str">
        <f t="shared" ca="1" si="15"/>
        <v>Y</v>
      </c>
      <c r="Q114" s="33" t="s">
        <v>37</v>
      </c>
      <c r="R114" s="34">
        <f t="shared" si="16"/>
        <v>0</v>
      </c>
      <c r="S114" s="34">
        <f t="shared" si="17"/>
        <v>219.20820000000001</v>
      </c>
      <c r="T114" s="29">
        <v>219</v>
      </c>
      <c r="U114" s="29"/>
      <c r="V114" s="29"/>
      <c r="W114" s="29"/>
      <c r="X114" s="29"/>
      <c r="Y114" s="29"/>
      <c r="AE114" s="54"/>
      <c r="AF114" s="54"/>
      <c r="AI114" s="38"/>
      <c r="AJ114" s="38"/>
      <c r="AK114" s="38"/>
      <c r="AL114" s="48"/>
    </row>
    <row r="115" spans="1:38" s="26" customFormat="1" ht="15">
      <c r="A115" s="1">
        <v>33</v>
      </c>
      <c r="B115" s="1">
        <v>31</v>
      </c>
      <c r="C115" s="58" t="s">
        <v>403</v>
      </c>
      <c r="D115" s="29" t="s">
        <v>391</v>
      </c>
      <c r="E115" s="29">
        <v>112</v>
      </c>
      <c r="F115" s="29">
        <v>99</v>
      </c>
      <c r="G115" s="29"/>
      <c r="H115" s="29"/>
      <c r="I115" s="29"/>
      <c r="J115" s="29"/>
      <c r="K115" s="32">
        <f t="shared" si="12"/>
        <v>211</v>
      </c>
      <c r="L115" s="32" t="s">
        <v>927</v>
      </c>
      <c r="M115" s="32"/>
      <c r="N115" s="32">
        <f t="shared" si="13"/>
        <v>210.98910000000001</v>
      </c>
      <c r="O115" s="32">
        <f t="shared" si="14"/>
        <v>2</v>
      </c>
      <c r="P115" s="32">
        <f t="shared" ca="1" si="15"/>
        <v>0</v>
      </c>
      <c r="Q115" s="33" t="s">
        <v>37</v>
      </c>
      <c r="R115" s="55">
        <f t="shared" si="16"/>
        <v>0</v>
      </c>
      <c r="S115" s="34">
        <f t="shared" si="17"/>
        <v>211.11099999999999</v>
      </c>
      <c r="T115" s="29">
        <v>112</v>
      </c>
      <c r="U115" s="29">
        <v>99</v>
      </c>
      <c r="V115" s="29"/>
      <c r="W115" s="29"/>
      <c r="X115" s="29"/>
      <c r="Y115" s="29"/>
      <c r="AE115" s="54"/>
      <c r="AF115" s="54"/>
      <c r="AI115" s="38"/>
      <c r="AJ115" s="38"/>
      <c r="AK115" s="38"/>
      <c r="AL115" s="48"/>
    </row>
    <row r="116" spans="1:38" s="26" customFormat="1" ht="15">
      <c r="A116" s="1">
        <v>34</v>
      </c>
      <c r="B116" s="1">
        <v>32</v>
      </c>
      <c r="C116" s="58" t="s">
        <v>579</v>
      </c>
      <c r="D116" s="29" t="s">
        <v>85</v>
      </c>
      <c r="E116" s="29">
        <v>204</v>
      </c>
      <c r="F116" s="29"/>
      <c r="G116" s="29"/>
      <c r="H116" s="29"/>
      <c r="I116" s="29"/>
      <c r="J116" s="29"/>
      <c r="K116" s="32">
        <f t="shared" si="12"/>
        <v>204</v>
      </c>
      <c r="L116" s="32" t="s">
        <v>927</v>
      </c>
      <c r="M116" s="32"/>
      <c r="N116" s="32">
        <f t="shared" si="13"/>
        <v>203.989</v>
      </c>
      <c r="O116" s="32">
        <f t="shared" si="14"/>
        <v>1</v>
      </c>
      <c r="P116" s="32">
        <f t="shared" ca="1" si="15"/>
        <v>0</v>
      </c>
      <c r="Q116" s="33" t="s">
        <v>37</v>
      </c>
      <c r="R116" s="55">
        <f t="shared" si="16"/>
        <v>0</v>
      </c>
      <c r="S116" s="34">
        <f t="shared" si="17"/>
        <v>204.19300000000001</v>
      </c>
      <c r="T116" s="29">
        <v>204</v>
      </c>
      <c r="U116" s="29"/>
      <c r="V116" s="29"/>
      <c r="W116" s="29"/>
      <c r="X116" s="29"/>
      <c r="Y116" s="29"/>
      <c r="AE116" s="54"/>
      <c r="AF116" s="54"/>
      <c r="AI116" s="38"/>
      <c r="AJ116" s="38"/>
      <c r="AK116" s="38"/>
      <c r="AL116" s="48"/>
    </row>
    <row r="117" spans="1:38" s="26" customFormat="1" ht="15">
      <c r="A117" s="1">
        <v>35</v>
      </c>
      <c r="B117" s="1">
        <v>33</v>
      </c>
      <c r="C117" s="58" t="s">
        <v>580</v>
      </c>
      <c r="D117" s="29" t="s">
        <v>137</v>
      </c>
      <c r="E117" s="29">
        <v>187</v>
      </c>
      <c r="F117" s="29"/>
      <c r="G117" s="29"/>
      <c r="H117" s="29"/>
      <c r="I117" s="29"/>
      <c r="J117" s="29"/>
      <c r="K117" s="32">
        <f t="shared" si="12"/>
        <v>187</v>
      </c>
      <c r="L117" s="32" t="s">
        <v>927</v>
      </c>
      <c r="M117" s="32"/>
      <c r="N117" s="32">
        <f t="shared" si="13"/>
        <v>186.9889</v>
      </c>
      <c r="O117" s="32">
        <f t="shared" si="14"/>
        <v>1</v>
      </c>
      <c r="P117" s="32">
        <f t="shared" ca="1" si="15"/>
        <v>0</v>
      </c>
      <c r="Q117" s="33" t="s">
        <v>37</v>
      </c>
      <c r="R117" s="55">
        <f t="shared" si="16"/>
        <v>0</v>
      </c>
      <c r="S117" s="34">
        <f t="shared" si="17"/>
        <v>187.17590000000001</v>
      </c>
      <c r="T117" s="29">
        <v>187</v>
      </c>
      <c r="U117" s="29"/>
      <c r="V117" s="29"/>
      <c r="W117" s="29"/>
      <c r="X117" s="29"/>
      <c r="Y117" s="29"/>
      <c r="AE117" s="54"/>
      <c r="AF117" s="54"/>
      <c r="AI117" s="38"/>
      <c r="AJ117" s="38"/>
      <c r="AK117" s="38"/>
      <c r="AL117" s="48"/>
    </row>
    <row r="118" spans="1:38" s="26" customFormat="1" ht="15">
      <c r="A118" s="1">
        <v>36</v>
      </c>
      <c r="B118" s="1">
        <v>34</v>
      </c>
      <c r="C118" s="58" t="s">
        <v>260</v>
      </c>
      <c r="D118" s="29" t="s">
        <v>112</v>
      </c>
      <c r="E118" s="29"/>
      <c r="F118" s="29">
        <v>179</v>
      </c>
      <c r="G118" s="29"/>
      <c r="H118" s="29"/>
      <c r="I118" s="29"/>
      <c r="J118" s="29"/>
      <c r="K118" s="32">
        <f t="shared" si="12"/>
        <v>179</v>
      </c>
      <c r="L118" s="32" t="s">
        <v>927</v>
      </c>
      <c r="M118" s="32"/>
      <c r="N118" s="32">
        <f t="shared" si="13"/>
        <v>178.9888</v>
      </c>
      <c r="O118" s="32">
        <f t="shared" si="14"/>
        <v>1</v>
      </c>
      <c r="P118" s="32" t="str">
        <f t="shared" ca="1" si="15"/>
        <v>Y</v>
      </c>
      <c r="Q118" s="33" t="s">
        <v>37</v>
      </c>
      <c r="R118" s="34">
        <f t="shared" si="16"/>
        <v>0</v>
      </c>
      <c r="S118" s="34">
        <f t="shared" si="17"/>
        <v>179.1678</v>
      </c>
      <c r="T118" s="29">
        <v>179</v>
      </c>
      <c r="U118" s="29"/>
      <c r="V118" s="29"/>
      <c r="W118" s="29"/>
      <c r="X118" s="29"/>
      <c r="Y118" s="29"/>
      <c r="AE118" s="54"/>
      <c r="AF118" s="54"/>
      <c r="AI118" s="38"/>
      <c r="AJ118" s="38"/>
      <c r="AK118" s="38"/>
      <c r="AL118" s="48"/>
    </row>
    <row r="119" spans="1:38" s="26" customFormat="1" ht="15">
      <c r="A119" s="1">
        <v>37</v>
      </c>
      <c r="B119" s="1">
        <v>35</v>
      </c>
      <c r="C119" s="58" t="s">
        <v>581</v>
      </c>
      <c r="D119" s="29" t="s">
        <v>45</v>
      </c>
      <c r="E119" s="29">
        <v>171</v>
      </c>
      <c r="F119" s="29"/>
      <c r="G119" s="29"/>
      <c r="H119" s="29"/>
      <c r="I119" s="29"/>
      <c r="J119" s="29"/>
      <c r="K119" s="32">
        <f t="shared" si="12"/>
        <v>171</v>
      </c>
      <c r="L119" s="32" t="s">
        <v>927</v>
      </c>
      <c r="M119" s="32"/>
      <c r="N119" s="32">
        <f t="shared" si="13"/>
        <v>170.98869999999999</v>
      </c>
      <c r="O119" s="32">
        <f t="shared" si="14"/>
        <v>1</v>
      </c>
      <c r="P119" s="32">
        <f t="shared" ca="1" si="15"/>
        <v>0</v>
      </c>
      <c r="Q119" s="33" t="s">
        <v>37</v>
      </c>
      <c r="R119" s="55">
        <f t="shared" si="16"/>
        <v>0</v>
      </c>
      <c r="S119" s="34">
        <f t="shared" si="17"/>
        <v>171.15969999999999</v>
      </c>
      <c r="T119" s="29">
        <v>171</v>
      </c>
      <c r="U119" s="29"/>
      <c r="V119" s="29"/>
      <c r="W119" s="29"/>
      <c r="X119" s="29"/>
      <c r="Y119" s="29"/>
      <c r="AE119" s="54"/>
      <c r="AF119" s="54"/>
      <c r="AI119" s="38"/>
      <c r="AJ119" s="38"/>
      <c r="AK119" s="38"/>
      <c r="AL119" s="48"/>
    </row>
    <row r="120" spans="1:38" s="26" customFormat="1" ht="15">
      <c r="A120" s="1">
        <v>38</v>
      </c>
      <c r="B120" s="1">
        <v>36</v>
      </c>
      <c r="C120" s="58" t="s">
        <v>582</v>
      </c>
      <c r="D120" s="29" t="s">
        <v>41</v>
      </c>
      <c r="E120" s="29">
        <v>163</v>
      </c>
      <c r="F120" s="29"/>
      <c r="G120" s="29"/>
      <c r="H120" s="29"/>
      <c r="I120" s="29"/>
      <c r="J120" s="29"/>
      <c r="K120" s="32">
        <f t="shared" si="12"/>
        <v>163</v>
      </c>
      <c r="L120" s="32" t="s">
        <v>927</v>
      </c>
      <c r="M120" s="32"/>
      <c r="N120" s="32">
        <f t="shared" si="13"/>
        <v>162.98859999999999</v>
      </c>
      <c r="O120" s="32">
        <f t="shared" si="14"/>
        <v>1</v>
      </c>
      <c r="P120" s="32">
        <f t="shared" ca="1" si="15"/>
        <v>0</v>
      </c>
      <c r="Q120" s="33" t="s">
        <v>37</v>
      </c>
      <c r="R120" s="55">
        <f t="shared" si="16"/>
        <v>0</v>
      </c>
      <c r="S120" s="34">
        <f t="shared" si="17"/>
        <v>163.1516</v>
      </c>
      <c r="T120" s="29">
        <v>163</v>
      </c>
      <c r="U120" s="29"/>
      <c r="V120" s="29"/>
      <c r="W120" s="29"/>
      <c r="X120" s="29"/>
      <c r="Y120" s="29"/>
      <c r="AE120" s="54"/>
      <c r="AF120" s="54"/>
      <c r="AI120" s="38"/>
      <c r="AJ120" s="38"/>
      <c r="AK120" s="38"/>
      <c r="AL120" s="48"/>
    </row>
    <row r="121" spans="1:38" s="26" customFormat="1" ht="15">
      <c r="A121" s="1">
        <v>39</v>
      </c>
      <c r="B121" s="1">
        <v>37</v>
      </c>
      <c r="C121" s="58" t="s">
        <v>583</v>
      </c>
      <c r="D121" s="29" t="s">
        <v>153</v>
      </c>
      <c r="E121" s="29">
        <v>151</v>
      </c>
      <c r="F121" s="29"/>
      <c r="G121" s="29"/>
      <c r="H121" s="29"/>
      <c r="I121" s="29"/>
      <c r="J121" s="29"/>
      <c r="K121" s="32">
        <f t="shared" si="12"/>
        <v>151</v>
      </c>
      <c r="L121" s="32" t="s">
        <v>927</v>
      </c>
      <c r="M121" s="32"/>
      <c r="N121" s="32">
        <f t="shared" si="13"/>
        <v>150.98849999999999</v>
      </c>
      <c r="O121" s="32">
        <f t="shared" si="14"/>
        <v>1</v>
      </c>
      <c r="P121" s="32">
        <f t="shared" ca="1" si="15"/>
        <v>0</v>
      </c>
      <c r="Q121" s="33" t="s">
        <v>37</v>
      </c>
      <c r="R121" s="55">
        <f t="shared" si="16"/>
        <v>0</v>
      </c>
      <c r="S121" s="34">
        <f t="shared" si="17"/>
        <v>151.1395</v>
      </c>
      <c r="T121" s="29">
        <v>151</v>
      </c>
      <c r="U121" s="29"/>
      <c r="V121" s="29"/>
      <c r="W121" s="29"/>
      <c r="X121" s="29"/>
      <c r="Y121" s="29"/>
      <c r="AE121" s="54"/>
      <c r="AF121" s="54"/>
      <c r="AI121" s="38"/>
      <c r="AJ121" s="38"/>
      <c r="AK121" s="38"/>
      <c r="AL121" s="48"/>
    </row>
    <row r="122" spans="1:38" s="26" customFormat="1" ht="15">
      <c r="A122" s="1">
        <v>40</v>
      </c>
      <c r="B122" s="1">
        <v>38</v>
      </c>
      <c r="C122" s="58" t="s">
        <v>305</v>
      </c>
      <c r="D122" s="29" t="s">
        <v>50</v>
      </c>
      <c r="E122" s="29"/>
      <c r="F122" s="29">
        <v>149</v>
      </c>
      <c r="G122" s="29"/>
      <c r="H122" s="29"/>
      <c r="I122" s="29"/>
      <c r="J122" s="29"/>
      <c r="K122" s="32">
        <f t="shared" si="12"/>
        <v>149</v>
      </c>
      <c r="L122" s="32" t="s">
        <v>927</v>
      </c>
      <c r="M122" s="32"/>
      <c r="N122" s="32">
        <f t="shared" si="13"/>
        <v>148.98840000000001</v>
      </c>
      <c r="O122" s="32">
        <f t="shared" si="14"/>
        <v>1</v>
      </c>
      <c r="P122" s="32" t="str">
        <f t="shared" ca="1" si="15"/>
        <v>Y</v>
      </c>
      <c r="Q122" s="33" t="s">
        <v>37</v>
      </c>
      <c r="R122" s="34">
        <f t="shared" si="16"/>
        <v>0</v>
      </c>
      <c r="S122" s="34">
        <f t="shared" si="17"/>
        <v>149.13740000000001</v>
      </c>
      <c r="T122" s="29">
        <v>149</v>
      </c>
      <c r="U122" s="29"/>
      <c r="V122" s="29"/>
      <c r="W122" s="29"/>
      <c r="X122" s="29"/>
      <c r="Y122" s="29"/>
      <c r="AE122" s="54"/>
      <c r="AF122" s="54"/>
      <c r="AI122" s="38"/>
      <c r="AJ122" s="38"/>
      <c r="AK122" s="38"/>
      <c r="AL122" s="48"/>
    </row>
    <row r="123" spans="1:38" s="26" customFormat="1" ht="15">
      <c r="A123" s="1">
        <v>41</v>
      </c>
      <c r="B123" s="1">
        <v>39</v>
      </c>
      <c r="C123" s="58" t="s">
        <v>584</v>
      </c>
      <c r="D123" s="29" t="s">
        <v>96</v>
      </c>
      <c r="E123" s="29">
        <v>137</v>
      </c>
      <c r="F123" s="29"/>
      <c r="G123" s="29"/>
      <c r="H123" s="29"/>
      <c r="I123" s="29"/>
      <c r="J123" s="29"/>
      <c r="K123" s="32">
        <f t="shared" si="12"/>
        <v>137</v>
      </c>
      <c r="L123" s="32" t="s">
        <v>927</v>
      </c>
      <c r="M123" s="32"/>
      <c r="N123" s="32">
        <f t="shared" si="13"/>
        <v>136.98830000000001</v>
      </c>
      <c r="O123" s="32">
        <f t="shared" si="14"/>
        <v>1</v>
      </c>
      <c r="P123" s="32">
        <f t="shared" ca="1" si="15"/>
        <v>0</v>
      </c>
      <c r="Q123" s="33" t="s">
        <v>37</v>
      </c>
      <c r="R123" s="55">
        <f t="shared" si="16"/>
        <v>0</v>
      </c>
      <c r="S123" s="34">
        <f t="shared" si="17"/>
        <v>137.12530000000001</v>
      </c>
      <c r="T123" s="29">
        <v>137</v>
      </c>
      <c r="U123" s="29"/>
      <c r="V123" s="29"/>
      <c r="W123" s="29"/>
      <c r="X123" s="29"/>
      <c r="Y123" s="29"/>
      <c r="AE123" s="54"/>
      <c r="AF123" s="54"/>
      <c r="AI123" s="38"/>
      <c r="AJ123" s="38"/>
      <c r="AK123" s="38"/>
      <c r="AL123" s="48"/>
    </row>
    <row r="124" spans="1:38" s="26" customFormat="1" ht="15">
      <c r="A124" s="1">
        <v>42</v>
      </c>
      <c r="B124" s="1">
        <v>40</v>
      </c>
      <c r="C124" s="58" t="s">
        <v>352</v>
      </c>
      <c r="D124" s="29" t="s">
        <v>23</v>
      </c>
      <c r="E124" s="29"/>
      <c r="F124" s="29">
        <v>126</v>
      </c>
      <c r="G124" s="29"/>
      <c r="H124" s="29"/>
      <c r="I124" s="29"/>
      <c r="J124" s="29"/>
      <c r="K124" s="32">
        <f t="shared" si="12"/>
        <v>126</v>
      </c>
      <c r="L124" s="32" t="s">
        <v>927</v>
      </c>
      <c r="M124" s="32"/>
      <c r="N124" s="32">
        <f t="shared" si="13"/>
        <v>125.98820000000001</v>
      </c>
      <c r="O124" s="32">
        <f t="shared" si="14"/>
        <v>1</v>
      </c>
      <c r="P124" s="32" t="str">
        <f t="shared" ca="1" si="15"/>
        <v>Y</v>
      </c>
      <c r="Q124" s="33" t="s">
        <v>37</v>
      </c>
      <c r="R124" s="34">
        <f t="shared" si="16"/>
        <v>0</v>
      </c>
      <c r="S124" s="34">
        <f t="shared" si="17"/>
        <v>126.11420000000001</v>
      </c>
      <c r="T124" s="29">
        <v>126</v>
      </c>
      <c r="U124" s="29"/>
      <c r="V124" s="29"/>
      <c r="W124" s="29"/>
      <c r="X124" s="29"/>
      <c r="Y124" s="29"/>
      <c r="AE124" s="54"/>
      <c r="AF124" s="54"/>
      <c r="AI124" s="38"/>
      <c r="AJ124" s="38"/>
      <c r="AK124" s="38"/>
      <c r="AL124" s="48"/>
    </row>
    <row r="125" spans="1:38" s="26" customFormat="1" ht="15">
      <c r="A125" s="1">
        <v>43</v>
      </c>
      <c r="B125" s="1">
        <v>41</v>
      </c>
      <c r="C125" s="58" t="s">
        <v>585</v>
      </c>
      <c r="D125" s="29" t="s">
        <v>36</v>
      </c>
      <c r="E125" s="29">
        <v>102</v>
      </c>
      <c r="F125" s="29"/>
      <c r="G125" s="29"/>
      <c r="H125" s="29"/>
      <c r="I125" s="29"/>
      <c r="J125" s="29"/>
      <c r="K125" s="32">
        <f t="shared" si="12"/>
        <v>102</v>
      </c>
      <c r="L125" s="32" t="s">
        <v>927</v>
      </c>
      <c r="M125" s="32"/>
      <c r="N125" s="32">
        <f t="shared" si="13"/>
        <v>101.9881</v>
      </c>
      <c r="O125" s="32">
        <f t="shared" si="14"/>
        <v>1</v>
      </c>
      <c r="P125" s="32">
        <f t="shared" ca="1" si="15"/>
        <v>0</v>
      </c>
      <c r="Q125" s="33" t="s">
        <v>37</v>
      </c>
      <c r="R125" s="55">
        <f t="shared" si="16"/>
        <v>0</v>
      </c>
      <c r="S125" s="34">
        <f t="shared" si="17"/>
        <v>102.09010000000001</v>
      </c>
      <c r="T125" s="29">
        <v>102</v>
      </c>
      <c r="U125" s="29"/>
      <c r="V125" s="29"/>
      <c r="W125" s="29"/>
      <c r="X125" s="29"/>
      <c r="Y125" s="29"/>
      <c r="AE125" s="54"/>
      <c r="AF125" s="54"/>
      <c r="AI125" s="38"/>
      <c r="AJ125" s="38"/>
      <c r="AK125" s="38"/>
      <c r="AL125" s="48"/>
    </row>
    <row r="126" spans="1:38" s="26" customFormat="1" ht="15">
      <c r="A126" s="1">
        <v>44</v>
      </c>
      <c r="B126" s="1">
        <v>42</v>
      </c>
      <c r="C126" s="58" t="s">
        <v>586</v>
      </c>
      <c r="D126" s="29" t="s">
        <v>137</v>
      </c>
      <c r="E126" s="29">
        <v>92</v>
      </c>
      <c r="F126" s="29"/>
      <c r="G126" s="29"/>
      <c r="H126" s="29"/>
      <c r="I126" s="29"/>
      <c r="J126" s="29"/>
      <c r="K126" s="32">
        <f t="shared" si="12"/>
        <v>92</v>
      </c>
      <c r="L126" s="32" t="s">
        <v>927</v>
      </c>
      <c r="M126" s="32"/>
      <c r="N126" s="32">
        <f t="shared" si="13"/>
        <v>91.988</v>
      </c>
      <c r="O126" s="32">
        <f t="shared" si="14"/>
        <v>1</v>
      </c>
      <c r="P126" s="32">
        <f t="shared" ca="1" si="15"/>
        <v>0</v>
      </c>
      <c r="Q126" s="33" t="s">
        <v>37</v>
      </c>
      <c r="R126" s="55">
        <f t="shared" si="16"/>
        <v>0</v>
      </c>
      <c r="S126" s="34">
        <f t="shared" si="17"/>
        <v>92.08</v>
      </c>
      <c r="T126" s="29">
        <v>92</v>
      </c>
      <c r="U126" s="29"/>
      <c r="V126" s="29"/>
      <c r="W126" s="29"/>
      <c r="X126" s="29"/>
      <c r="Y126" s="29"/>
      <c r="AE126" s="54"/>
      <c r="AF126" s="54"/>
      <c r="AI126" s="38"/>
      <c r="AJ126" s="38"/>
      <c r="AK126" s="38"/>
      <c r="AL126" s="48"/>
    </row>
    <row r="127" spans="1:38" s="26" customFormat="1" ht="15">
      <c r="A127" s="1">
        <v>45</v>
      </c>
      <c r="B127" s="1">
        <v>43</v>
      </c>
      <c r="C127" s="58" t="s">
        <v>443</v>
      </c>
      <c r="D127" s="29" t="s">
        <v>112</v>
      </c>
      <c r="E127" s="29"/>
      <c r="F127" s="29">
        <v>78</v>
      </c>
      <c r="G127" s="29"/>
      <c r="H127" s="29"/>
      <c r="I127" s="29"/>
      <c r="J127" s="29"/>
      <c r="K127" s="32">
        <f t="shared" si="12"/>
        <v>78</v>
      </c>
      <c r="L127" s="32" t="s">
        <v>927</v>
      </c>
      <c r="M127" s="32"/>
      <c r="N127" s="32">
        <f t="shared" si="13"/>
        <v>77.987899999999996</v>
      </c>
      <c r="O127" s="32">
        <f t="shared" si="14"/>
        <v>1</v>
      </c>
      <c r="P127" s="32" t="str">
        <f t="shared" ca="1" si="15"/>
        <v>Y</v>
      </c>
      <c r="Q127" s="33" t="s">
        <v>37</v>
      </c>
      <c r="R127" s="34">
        <f t="shared" si="16"/>
        <v>0</v>
      </c>
      <c r="S127" s="34">
        <f t="shared" si="17"/>
        <v>78.065899999999999</v>
      </c>
      <c r="T127" s="29">
        <v>78</v>
      </c>
      <c r="U127" s="29"/>
      <c r="V127" s="29"/>
      <c r="W127" s="29"/>
      <c r="X127" s="29"/>
      <c r="Y127" s="29"/>
      <c r="AE127" s="54"/>
      <c r="AF127" s="54"/>
      <c r="AI127" s="38"/>
      <c r="AJ127" s="38"/>
      <c r="AK127" s="38"/>
      <c r="AL127" s="48"/>
    </row>
    <row r="128" spans="1:38" s="26" customFormat="1" ht="15">
      <c r="A128" s="1">
        <v>46</v>
      </c>
      <c r="B128" s="1">
        <v>44</v>
      </c>
      <c r="C128" s="58" t="s">
        <v>587</v>
      </c>
      <c r="D128" s="29" t="s">
        <v>391</v>
      </c>
      <c r="E128" s="29">
        <v>76</v>
      </c>
      <c r="F128" s="29"/>
      <c r="G128" s="29"/>
      <c r="H128" s="29"/>
      <c r="I128" s="29"/>
      <c r="J128" s="29"/>
      <c r="K128" s="32">
        <f t="shared" si="12"/>
        <v>76</v>
      </c>
      <c r="L128" s="32" t="s">
        <v>927</v>
      </c>
      <c r="M128" s="32"/>
      <c r="N128" s="32">
        <f t="shared" si="13"/>
        <v>75.987799999999993</v>
      </c>
      <c r="O128" s="32">
        <f t="shared" si="14"/>
        <v>1</v>
      </c>
      <c r="P128" s="32">
        <f t="shared" ca="1" si="15"/>
        <v>0</v>
      </c>
      <c r="Q128" s="33" t="s">
        <v>37</v>
      </c>
      <c r="R128" s="55">
        <f t="shared" si="16"/>
        <v>0</v>
      </c>
      <c r="S128" s="34">
        <f t="shared" si="17"/>
        <v>76.063799999999986</v>
      </c>
      <c r="T128" s="29">
        <v>76</v>
      </c>
      <c r="U128" s="29"/>
      <c r="V128" s="29"/>
      <c r="W128" s="29"/>
      <c r="X128" s="29"/>
      <c r="Y128" s="29"/>
      <c r="AE128" s="54"/>
      <c r="AF128" s="54"/>
      <c r="AI128" s="38"/>
      <c r="AJ128" s="38"/>
      <c r="AK128" s="38"/>
      <c r="AL128" s="48"/>
    </row>
    <row r="129" spans="1:38" ht="5.0999999999999996" customHeight="1">
      <c r="A129" s="58"/>
      <c r="B129" s="1"/>
      <c r="C129" s="58"/>
      <c r="D129" s="29"/>
      <c r="E129" s="29"/>
      <c r="F129" s="29"/>
      <c r="G129" s="29"/>
      <c r="H129" s="29"/>
      <c r="I129" s="29"/>
      <c r="J129" s="29"/>
      <c r="K129" s="32"/>
      <c r="L129" s="27"/>
      <c r="M129" s="27"/>
      <c r="N129" s="32"/>
      <c r="O129" s="27"/>
      <c r="P129" s="27"/>
      <c r="R129" s="59"/>
      <c r="S129" s="34"/>
      <c r="T129" s="29"/>
      <c r="U129" s="29"/>
      <c r="V129" s="27"/>
      <c r="W129" s="27"/>
      <c r="X129" s="27"/>
      <c r="Y129" s="27"/>
      <c r="AE129" s="60"/>
      <c r="AF129" s="60"/>
      <c r="AG129" s="26"/>
      <c r="AH129" s="26"/>
      <c r="AI129" s="38"/>
      <c r="AJ129" s="38"/>
      <c r="AK129" s="38"/>
      <c r="AL129" s="30"/>
    </row>
    <row r="130" spans="1:38" ht="15">
      <c r="A130" s="58"/>
      <c r="B130" s="1"/>
      <c r="C130" s="58"/>
      <c r="D130" s="29"/>
      <c r="E130" s="29"/>
      <c r="F130" s="27"/>
      <c r="G130" s="27"/>
      <c r="H130" s="27"/>
      <c r="I130" s="27"/>
      <c r="J130" s="27"/>
      <c r="K130" s="32"/>
      <c r="L130" s="27"/>
      <c r="M130" s="27"/>
      <c r="N130" s="32"/>
      <c r="O130" s="27"/>
      <c r="P130" s="27"/>
      <c r="R130" s="59"/>
      <c r="S130" s="34"/>
      <c r="T130" s="29"/>
      <c r="U130" s="29"/>
      <c r="V130" s="27"/>
      <c r="W130" s="27"/>
      <c r="X130" s="27"/>
      <c r="Y130" s="27"/>
      <c r="AE130" s="60"/>
      <c r="AF130" s="60"/>
      <c r="AG130" s="26"/>
      <c r="AH130" s="26"/>
      <c r="AI130" s="38"/>
      <c r="AJ130" s="38"/>
      <c r="AK130" s="38"/>
      <c r="AL130" s="30"/>
    </row>
    <row r="131" spans="1:38" ht="15">
      <c r="A131" s="1"/>
      <c r="B131" s="1"/>
      <c r="C131" s="57" t="s">
        <v>89</v>
      </c>
      <c r="D131" s="29"/>
      <c r="E131" s="29"/>
      <c r="F131" s="27"/>
      <c r="G131" s="27"/>
      <c r="H131" s="27"/>
      <c r="I131" s="27"/>
      <c r="J131" s="27"/>
      <c r="K131" s="32"/>
      <c r="L131" s="27"/>
      <c r="M131" s="27"/>
      <c r="N131" s="32"/>
      <c r="O131" s="27"/>
      <c r="P131" s="27"/>
      <c r="Q131" s="50" t="str">
        <f>C131</f>
        <v>M45</v>
      </c>
      <c r="R131" s="59"/>
      <c r="S131" s="34"/>
      <c r="T131" s="29"/>
      <c r="U131" s="29"/>
      <c r="V131" s="27"/>
      <c r="W131" s="27"/>
      <c r="X131" s="27"/>
      <c r="Y131" s="27"/>
      <c r="AE131" s="60"/>
      <c r="AF131" s="60"/>
      <c r="AG131" s="26"/>
      <c r="AH131" s="26"/>
      <c r="AI131" s="38">
        <v>1114</v>
      </c>
      <c r="AJ131" s="38">
        <v>1112</v>
      </c>
      <c r="AK131" s="38">
        <v>1061</v>
      </c>
      <c r="AL131" s="30"/>
    </row>
    <row r="132" spans="1:38" ht="15">
      <c r="A132" s="1">
        <v>1</v>
      </c>
      <c r="B132" s="1">
        <v>1</v>
      </c>
      <c r="C132" s="58" t="s">
        <v>91</v>
      </c>
      <c r="D132" s="29" t="s">
        <v>53</v>
      </c>
      <c r="E132" s="29">
        <v>269</v>
      </c>
      <c r="F132" s="27">
        <v>276</v>
      </c>
      <c r="G132" s="27"/>
      <c r="H132" s="27"/>
      <c r="I132" s="27"/>
      <c r="J132" s="27"/>
      <c r="K132" s="32">
        <f t="shared" ref="K132:K172" si="18">IFERROR(LARGE(E132:J132,1),0)+IF($D$5&gt;=2,IFERROR(LARGE(E132:J132,2),0),0)+IF($D$5&gt;=3,IFERROR(LARGE(E132:J132,3),0),0)+IF($D$5&gt;=4,IFERROR(LARGE(E132:J132,4),0),0)+IF($D$5&gt;=5,IFERROR(LARGE(E132:J132,5),0),0)+IF($D$5&gt;=6,IFERROR(LARGE(E132:J132,6),0),0)</f>
        <v>545</v>
      </c>
      <c r="L132" s="32" t="s">
        <v>927</v>
      </c>
      <c r="M132" s="32" t="s">
        <v>588</v>
      </c>
      <c r="N132" s="32">
        <f t="shared" ref="N132:N172" si="19">K132-(ROW(K132)-ROW(K$6))/10000</f>
        <v>544.98739999999998</v>
      </c>
      <c r="O132" s="32">
        <f t="shared" ref="O132:O172" si="20">COUNT(E132:J132)</f>
        <v>2</v>
      </c>
      <c r="P132" s="32">
        <f t="shared" ref="P132:P172" ca="1" si="21">IF(AND(O132=1,OFFSET(D132,0,P$3)&gt;0),"Y",0)</f>
        <v>0</v>
      </c>
      <c r="Q132" s="33" t="s">
        <v>89</v>
      </c>
      <c r="R132" s="55">
        <f t="shared" ref="R132:R172" si="22">1-(Q132=Q131)</f>
        <v>0</v>
      </c>
      <c r="S132" s="34">
        <f t="shared" ref="S132:S172" si="23">N132+T132/1000+U132/10000+V132/100000+W132/1000000+X132/10000000+Y132/100000000</f>
        <v>545.29029999999989</v>
      </c>
      <c r="T132" s="27">
        <v>276</v>
      </c>
      <c r="U132" s="29">
        <v>269</v>
      </c>
      <c r="V132" s="27"/>
      <c r="W132" s="27"/>
      <c r="X132" s="27"/>
      <c r="Y132" s="27"/>
      <c r="AE132" s="60"/>
      <c r="AF132" s="60"/>
      <c r="AG132" s="26"/>
      <c r="AH132" s="26"/>
      <c r="AI132" s="38"/>
      <c r="AJ132" s="38"/>
      <c r="AK132" s="38"/>
      <c r="AL132" s="30"/>
    </row>
    <row r="133" spans="1:38" ht="15">
      <c r="A133" s="1">
        <v>2</v>
      </c>
      <c r="B133" s="1">
        <v>2</v>
      </c>
      <c r="C133" s="58" t="s">
        <v>105</v>
      </c>
      <c r="D133" s="29" t="s">
        <v>53</v>
      </c>
      <c r="E133" s="29">
        <v>268</v>
      </c>
      <c r="F133" s="27">
        <v>267</v>
      </c>
      <c r="G133" s="27"/>
      <c r="H133" s="27"/>
      <c r="I133" s="27"/>
      <c r="J133" s="27"/>
      <c r="K133" s="32">
        <f t="shared" si="18"/>
        <v>535</v>
      </c>
      <c r="L133" s="32" t="s">
        <v>927</v>
      </c>
      <c r="M133" s="32" t="s">
        <v>589</v>
      </c>
      <c r="N133" s="32">
        <f t="shared" si="19"/>
        <v>534.9873</v>
      </c>
      <c r="O133" s="32">
        <f t="shared" si="20"/>
        <v>2</v>
      </c>
      <c r="P133" s="32">
        <f t="shared" ca="1" si="21"/>
        <v>0</v>
      </c>
      <c r="Q133" s="33" t="s">
        <v>89</v>
      </c>
      <c r="R133" s="55">
        <f t="shared" si="22"/>
        <v>0</v>
      </c>
      <c r="S133" s="34">
        <f t="shared" si="23"/>
        <v>535.28200000000004</v>
      </c>
      <c r="T133" s="29">
        <v>268</v>
      </c>
      <c r="U133" s="27">
        <v>267</v>
      </c>
      <c r="V133" s="27"/>
      <c r="W133" s="27"/>
      <c r="X133" s="27"/>
      <c r="Y133" s="27"/>
      <c r="AE133" s="60"/>
      <c r="AF133" s="60"/>
      <c r="AG133" s="26"/>
      <c r="AH133" s="26"/>
      <c r="AI133" s="38"/>
      <c r="AJ133" s="38"/>
      <c r="AK133" s="38"/>
      <c r="AL133" s="30"/>
    </row>
    <row r="134" spans="1:38" ht="15">
      <c r="A134" s="1">
        <v>3</v>
      </c>
      <c r="B134" s="1">
        <v>3</v>
      </c>
      <c r="C134" s="58" t="s">
        <v>141</v>
      </c>
      <c r="D134" s="29" t="s">
        <v>59</v>
      </c>
      <c r="E134" s="29">
        <v>238</v>
      </c>
      <c r="F134" s="27">
        <v>247</v>
      </c>
      <c r="G134" s="27"/>
      <c r="H134" s="27"/>
      <c r="I134" s="27"/>
      <c r="J134" s="27"/>
      <c r="K134" s="32">
        <f t="shared" si="18"/>
        <v>485</v>
      </c>
      <c r="L134" s="32" t="s">
        <v>927</v>
      </c>
      <c r="M134" s="32" t="s">
        <v>590</v>
      </c>
      <c r="N134" s="32">
        <f t="shared" si="19"/>
        <v>484.98719999999997</v>
      </c>
      <c r="O134" s="32">
        <f t="shared" si="20"/>
        <v>2</v>
      </c>
      <c r="P134" s="32">
        <f t="shared" ca="1" si="21"/>
        <v>0</v>
      </c>
      <c r="Q134" s="33" t="s">
        <v>89</v>
      </c>
      <c r="R134" s="55">
        <f t="shared" si="22"/>
        <v>0</v>
      </c>
      <c r="S134" s="34">
        <f t="shared" si="23"/>
        <v>485.25799999999998</v>
      </c>
      <c r="T134" s="27">
        <v>247</v>
      </c>
      <c r="U134" s="29">
        <v>238</v>
      </c>
      <c r="V134" s="27"/>
      <c r="W134" s="27"/>
      <c r="X134" s="27"/>
      <c r="Y134" s="27"/>
      <c r="AE134" s="60"/>
      <c r="AF134" s="60"/>
      <c r="AG134" s="26"/>
      <c r="AH134" s="26"/>
      <c r="AI134" s="38"/>
      <c r="AJ134" s="38"/>
      <c r="AK134" s="38"/>
      <c r="AL134" s="30"/>
    </row>
    <row r="135" spans="1:38" ht="15">
      <c r="A135" s="1">
        <v>4</v>
      </c>
      <c r="B135" s="1">
        <v>4</v>
      </c>
      <c r="C135" s="58" t="s">
        <v>160</v>
      </c>
      <c r="D135" s="29" t="s">
        <v>162</v>
      </c>
      <c r="E135" s="29">
        <v>245</v>
      </c>
      <c r="F135" s="27">
        <v>238</v>
      </c>
      <c r="G135" s="27"/>
      <c r="H135" s="27"/>
      <c r="I135" s="27"/>
      <c r="J135" s="27"/>
      <c r="K135" s="32">
        <f t="shared" si="18"/>
        <v>483</v>
      </c>
      <c r="L135" s="32" t="s">
        <v>927</v>
      </c>
      <c r="M135" s="32"/>
      <c r="N135" s="32">
        <f t="shared" si="19"/>
        <v>482.9871</v>
      </c>
      <c r="O135" s="32">
        <f t="shared" si="20"/>
        <v>2</v>
      </c>
      <c r="P135" s="32">
        <f t="shared" ca="1" si="21"/>
        <v>0</v>
      </c>
      <c r="Q135" s="33" t="s">
        <v>89</v>
      </c>
      <c r="R135" s="55">
        <f t="shared" si="22"/>
        <v>0</v>
      </c>
      <c r="S135" s="34">
        <f t="shared" si="23"/>
        <v>483.2559</v>
      </c>
      <c r="T135" s="29">
        <v>245</v>
      </c>
      <c r="U135" s="27">
        <v>238</v>
      </c>
      <c r="V135" s="27"/>
      <c r="W135" s="27"/>
      <c r="X135" s="27"/>
      <c r="Y135" s="27"/>
      <c r="AE135" s="60"/>
      <c r="AF135" s="60"/>
      <c r="AG135" s="26"/>
      <c r="AH135" s="26"/>
      <c r="AI135" s="38"/>
      <c r="AJ135" s="38"/>
      <c r="AK135" s="38"/>
      <c r="AL135" s="30"/>
    </row>
    <row r="136" spans="1:38" ht="15">
      <c r="A136" s="1">
        <v>5</v>
      </c>
      <c r="B136" s="1">
        <v>5</v>
      </c>
      <c r="C136" s="58" t="s">
        <v>159</v>
      </c>
      <c r="D136" s="29" t="s">
        <v>53</v>
      </c>
      <c r="E136" s="29">
        <v>241</v>
      </c>
      <c r="F136" s="27">
        <v>239</v>
      </c>
      <c r="G136" s="27"/>
      <c r="H136" s="27"/>
      <c r="I136" s="27"/>
      <c r="J136" s="27"/>
      <c r="K136" s="32">
        <f t="shared" si="18"/>
        <v>480</v>
      </c>
      <c r="L136" s="32" t="s">
        <v>927</v>
      </c>
      <c r="M136" s="32"/>
      <c r="N136" s="32">
        <f t="shared" si="19"/>
        <v>479.98700000000002</v>
      </c>
      <c r="O136" s="32">
        <f t="shared" si="20"/>
        <v>2</v>
      </c>
      <c r="P136" s="32">
        <f t="shared" ca="1" si="21"/>
        <v>0</v>
      </c>
      <c r="Q136" s="33" t="s">
        <v>89</v>
      </c>
      <c r="R136" s="55">
        <f t="shared" si="22"/>
        <v>0</v>
      </c>
      <c r="S136" s="34">
        <f t="shared" si="23"/>
        <v>480.25190000000003</v>
      </c>
      <c r="T136" s="29">
        <v>241</v>
      </c>
      <c r="U136" s="27">
        <v>239</v>
      </c>
      <c r="V136" s="27"/>
      <c r="W136" s="27"/>
      <c r="X136" s="27"/>
      <c r="Y136" s="27"/>
      <c r="AE136" s="60"/>
      <c r="AF136" s="60"/>
      <c r="AG136" s="26"/>
      <c r="AH136" s="26"/>
      <c r="AI136" s="38"/>
      <c r="AJ136" s="38"/>
      <c r="AK136" s="38"/>
      <c r="AL136" s="30"/>
    </row>
    <row r="137" spans="1:38" ht="15">
      <c r="A137" s="1">
        <v>6</v>
      </c>
      <c r="B137" s="1">
        <v>6</v>
      </c>
      <c r="C137" s="58" t="s">
        <v>179</v>
      </c>
      <c r="D137" s="29" t="s">
        <v>108</v>
      </c>
      <c r="E137" s="29">
        <v>223</v>
      </c>
      <c r="F137" s="27">
        <v>231</v>
      </c>
      <c r="G137" s="27"/>
      <c r="H137" s="27"/>
      <c r="I137" s="27"/>
      <c r="J137" s="27"/>
      <c r="K137" s="32">
        <f t="shared" si="18"/>
        <v>454</v>
      </c>
      <c r="L137" s="32" t="s">
        <v>927</v>
      </c>
      <c r="M137" s="32"/>
      <c r="N137" s="32">
        <f t="shared" si="19"/>
        <v>453.98689999999999</v>
      </c>
      <c r="O137" s="32">
        <f t="shared" si="20"/>
        <v>2</v>
      </c>
      <c r="P137" s="32">
        <f t="shared" ca="1" si="21"/>
        <v>0</v>
      </c>
      <c r="Q137" s="33" t="s">
        <v>89</v>
      </c>
      <c r="R137" s="55">
        <f t="shared" si="22"/>
        <v>0</v>
      </c>
      <c r="S137" s="34">
        <f t="shared" si="23"/>
        <v>454.24019999999996</v>
      </c>
      <c r="T137" s="27">
        <v>231</v>
      </c>
      <c r="U137" s="29">
        <v>223</v>
      </c>
      <c r="V137" s="27"/>
      <c r="W137" s="27"/>
      <c r="X137" s="27"/>
      <c r="Y137" s="27"/>
      <c r="AE137" s="60"/>
      <c r="AF137" s="60"/>
      <c r="AG137" s="26"/>
      <c r="AH137" s="26"/>
      <c r="AI137" s="38"/>
      <c r="AJ137" s="38"/>
      <c r="AK137" s="38"/>
      <c r="AL137" s="30"/>
    </row>
    <row r="138" spans="1:38" ht="15">
      <c r="A138" s="1">
        <v>7</v>
      </c>
      <c r="B138" s="1">
        <v>7</v>
      </c>
      <c r="C138" s="58" t="s">
        <v>207</v>
      </c>
      <c r="D138" s="29" t="s">
        <v>45</v>
      </c>
      <c r="E138" s="29">
        <v>215</v>
      </c>
      <c r="F138" s="27">
        <v>216</v>
      </c>
      <c r="G138" s="27"/>
      <c r="H138" s="27"/>
      <c r="I138" s="27"/>
      <c r="J138" s="27"/>
      <c r="K138" s="32">
        <f t="shared" si="18"/>
        <v>431</v>
      </c>
      <c r="L138" s="32" t="s">
        <v>927</v>
      </c>
      <c r="M138" s="32"/>
      <c r="N138" s="32">
        <f t="shared" si="19"/>
        <v>430.98680000000002</v>
      </c>
      <c r="O138" s="32">
        <f t="shared" si="20"/>
        <v>2</v>
      </c>
      <c r="P138" s="32">
        <f t="shared" ca="1" si="21"/>
        <v>0</v>
      </c>
      <c r="Q138" s="33" t="s">
        <v>89</v>
      </c>
      <c r="R138" s="55">
        <f t="shared" si="22"/>
        <v>0</v>
      </c>
      <c r="S138" s="34">
        <f t="shared" si="23"/>
        <v>431.22430000000003</v>
      </c>
      <c r="T138" s="27">
        <v>216</v>
      </c>
      <c r="U138" s="29">
        <v>215</v>
      </c>
      <c r="V138" s="27"/>
      <c r="W138" s="27"/>
      <c r="X138" s="27"/>
      <c r="Y138" s="27"/>
      <c r="AE138" s="60"/>
      <c r="AF138" s="60"/>
      <c r="AG138" s="26"/>
      <c r="AH138" s="26"/>
      <c r="AI138" s="38"/>
      <c r="AJ138" s="38"/>
      <c r="AK138" s="38"/>
      <c r="AL138" s="30"/>
    </row>
    <row r="139" spans="1:38" ht="15">
      <c r="A139" s="1">
        <v>8</v>
      </c>
      <c r="B139" s="1">
        <v>8</v>
      </c>
      <c r="C139" s="58" t="s">
        <v>237</v>
      </c>
      <c r="D139" s="29" t="s">
        <v>137</v>
      </c>
      <c r="E139" s="29">
        <v>219</v>
      </c>
      <c r="F139" s="27">
        <v>196</v>
      </c>
      <c r="G139" s="27"/>
      <c r="H139" s="27"/>
      <c r="I139" s="27"/>
      <c r="J139" s="27"/>
      <c r="K139" s="32">
        <f t="shared" si="18"/>
        <v>415</v>
      </c>
      <c r="L139" s="32" t="s">
        <v>927</v>
      </c>
      <c r="M139" s="32"/>
      <c r="N139" s="32">
        <f t="shared" si="19"/>
        <v>414.98669999999998</v>
      </c>
      <c r="O139" s="32">
        <f t="shared" si="20"/>
        <v>2</v>
      </c>
      <c r="P139" s="32">
        <f t="shared" ca="1" si="21"/>
        <v>0</v>
      </c>
      <c r="Q139" s="33" t="s">
        <v>89</v>
      </c>
      <c r="R139" s="55">
        <f t="shared" si="22"/>
        <v>0</v>
      </c>
      <c r="S139" s="34">
        <f t="shared" si="23"/>
        <v>415.2253</v>
      </c>
      <c r="T139" s="29">
        <v>219</v>
      </c>
      <c r="U139" s="27">
        <v>196</v>
      </c>
      <c r="V139" s="27"/>
      <c r="W139" s="27"/>
      <c r="X139" s="27"/>
      <c r="Y139" s="27"/>
      <c r="AE139" s="60"/>
      <c r="AF139" s="60"/>
      <c r="AG139" s="26"/>
      <c r="AH139" s="26"/>
      <c r="AI139" s="38"/>
      <c r="AJ139" s="38"/>
      <c r="AK139" s="38"/>
      <c r="AL139" s="30"/>
    </row>
    <row r="140" spans="1:38" ht="15">
      <c r="A140" s="1">
        <v>9</v>
      </c>
      <c r="B140" s="1">
        <v>9</v>
      </c>
      <c r="C140" s="58" t="s">
        <v>181</v>
      </c>
      <c r="D140" s="29" t="s">
        <v>64</v>
      </c>
      <c r="E140" s="29">
        <v>166</v>
      </c>
      <c r="F140" s="27">
        <v>229</v>
      </c>
      <c r="G140" s="27"/>
      <c r="H140" s="27"/>
      <c r="I140" s="27"/>
      <c r="J140" s="27"/>
      <c r="K140" s="32">
        <f t="shared" si="18"/>
        <v>395</v>
      </c>
      <c r="L140" s="32" t="s">
        <v>927</v>
      </c>
      <c r="M140" s="32"/>
      <c r="N140" s="32">
        <f t="shared" si="19"/>
        <v>394.98660000000001</v>
      </c>
      <c r="O140" s="32">
        <f t="shared" si="20"/>
        <v>2</v>
      </c>
      <c r="P140" s="32">
        <f t="shared" ca="1" si="21"/>
        <v>0</v>
      </c>
      <c r="Q140" s="33" t="s">
        <v>89</v>
      </c>
      <c r="R140" s="55">
        <f t="shared" si="22"/>
        <v>0</v>
      </c>
      <c r="S140" s="34">
        <f t="shared" si="23"/>
        <v>395.23219999999998</v>
      </c>
      <c r="T140" s="27">
        <v>229</v>
      </c>
      <c r="U140" s="29">
        <v>166</v>
      </c>
      <c r="V140" s="27"/>
      <c r="W140" s="27"/>
      <c r="X140" s="27"/>
      <c r="Y140" s="27"/>
      <c r="AE140" s="60"/>
      <c r="AF140" s="60"/>
      <c r="AG140" s="26"/>
      <c r="AH140" s="26"/>
      <c r="AI140" s="38"/>
      <c r="AJ140" s="38"/>
      <c r="AK140" s="38"/>
      <c r="AL140" s="30"/>
    </row>
    <row r="141" spans="1:38" ht="15">
      <c r="A141" s="1">
        <v>10</v>
      </c>
      <c r="B141" s="1">
        <v>10</v>
      </c>
      <c r="C141" s="58" t="s">
        <v>224</v>
      </c>
      <c r="D141" s="29" t="s">
        <v>96</v>
      </c>
      <c r="E141" s="29">
        <v>190</v>
      </c>
      <c r="F141" s="27">
        <v>205</v>
      </c>
      <c r="G141" s="27"/>
      <c r="H141" s="27"/>
      <c r="I141" s="27"/>
      <c r="J141" s="27"/>
      <c r="K141" s="32">
        <f t="shared" si="18"/>
        <v>395</v>
      </c>
      <c r="L141" s="32" t="s">
        <v>927</v>
      </c>
      <c r="M141" s="32"/>
      <c r="N141" s="32">
        <f t="shared" si="19"/>
        <v>394.98649999999998</v>
      </c>
      <c r="O141" s="32">
        <f t="shared" si="20"/>
        <v>2</v>
      </c>
      <c r="P141" s="32">
        <f t="shared" ca="1" si="21"/>
        <v>0</v>
      </c>
      <c r="Q141" s="33" t="s">
        <v>89</v>
      </c>
      <c r="R141" s="55">
        <f t="shared" si="22"/>
        <v>0</v>
      </c>
      <c r="S141" s="34">
        <f t="shared" si="23"/>
        <v>395.21049999999997</v>
      </c>
      <c r="T141" s="27">
        <v>205</v>
      </c>
      <c r="U141" s="29">
        <v>190</v>
      </c>
      <c r="V141" s="27"/>
      <c r="W141" s="27"/>
      <c r="X141" s="27"/>
      <c r="Y141" s="27"/>
      <c r="AE141" s="60"/>
      <c r="AF141" s="60"/>
      <c r="AG141" s="26"/>
      <c r="AH141" s="26"/>
      <c r="AI141" s="38"/>
      <c r="AJ141" s="38"/>
      <c r="AK141" s="38"/>
      <c r="AL141" s="30"/>
    </row>
    <row r="142" spans="1:38" ht="15">
      <c r="A142" s="1">
        <v>11</v>
      </c>
      <c r="B142" s="1" t="s">
        <v>19</v>
      </c>
      <c r="C142" s="58" t="s">
        <v>233</v>
      </c>
      <c r="D142" s="29" t="s">
        <v>33</v>
      </c>
      <c r="E142" s="29">
        <v>193</v>
      </c>
      <c r="F142" s="27">
        <v>199</v>
      </c>
      <c r="G142" s="27"/>
      <c r="H142" s="27"/>
      <c r="I142" s="27"/>
      <c r="J142" s="27"/>
      <c r="K142" s="32">
        <f t="shared" si="18"/>
        <v>392</v>
      </c>
      <c r="L142" s="32" t="s">
        <v>928</v>
      </c>
      <c r="M142" s="32"/>
      <c r="N142" s="32">
        <f t="shared" si="19"/>
        <v>391.9864</v>
      </c>
      <c r="O142" s="32">
        <f t="shared" si="20"/>
        <v>2</v>
      </c>
      <c r="P142" s="32">
        <f t="shared" ca="1" si="21"/>
        <v>0</v>
      </c>
      <c r="Q142" s="33" t="s">
        <v>89</v>
      </c>
      <c r="R142" s="55">
        <f t="shared" si="22"/>
        <v>0</v>
      </c>
      <c r="S142" s="34">
        <f t="shared" si="23"/>
        <v>392.2047</v>
      </c>
      <c r="T142" s="27">
        <v>199</v>
      </c>
      <c r="U142" s="29">
        <v>193</v>
      </c>
      <c r="V142" s="27"/>
      <c r="W142" s="27"/>
      <c r="X142" s="27"/>
      <c r="Y142" s="27"/>
      <c r="AE142" s="60"/>
      <c r="AF142" s="60"/>
      <c r="AG142" s="26"/>
      <c r="AH142" s="26"/>
      <c r="AI142" s="38"/>
      <c r="AJ142" s="38"/>
      <c r="AK142" s="38"/>
      <c r="AL142" s="30"/>
    </row>
    <row r="143" spans="1:38" ht="15">
      <c r="A143" s="1">
        <v>12</v>
      </c>
      <c r="B143" s="1">
        <v>11</v>
      </c>
      <c r="C143" s="58" t="s">
        <v>259</v>
      </c>
      <c r="D143" s="29" t="s">
        <v>117</v>
      </c>
      <c r="E143" s="29">
        <v>197</v>
      </c>
      <c r="F143" s="27">
        <v>180</v>
      </c>
      <c r="G143" s="27"/>
      <c r="H143" s="27"/>
      <c r="I143" s="27"/>
      <c r="J143" s="27"/>
      <c r="K143" s="32">
        <f t="shared" si="18"/>
        <v>377</v>
      </c>
      <c r="L143" s="32" t="s">
        <v>927</v>
      </c>
      <c r="M143" s="32"/>
      <c r="N143" s="32">
        <f t="shared" si="19"/>
        <v>376.98630000000003</v>
      </c>
      <c r="O143" s="32">
        <f t="shared" si="20"/>
        <v>2</v>
      </c>
      <c r="P143" s="32">
        <f t="shared" ca="1" si="21"/>
        <v>0</v>
      </c>
      <c r="Q143" s="33" t="s">
        <v>89</v>
      </c>
      <c r="R143" s="55">
        <f t="shared" si="22"/>
        <v>0</v>
      </c>
      <c r="S143" s="34">
        <f t="shared" si="23"/>
        <v>377.2013</v>
      </c>
      <c r="T143" s="29">
        <v>197</v>
      </c>
      <c r="U143" s="27">
        <v>180</v>
      </c>
      <c r="V143" s="27"/>
      <c r="W143" s="27"/>
      <c r="X143" s="27"/>
      <c r="Y143" s="27"/>
      <c r="AE143" s="60"/>
      <c r="AF143" s="60"/>
      <c r="AG143" s="26"/>
      <c r="AH143" s="26"/>
      <c r="AI143" s="38"/>
      <c r="AJ143" s="38"/>
      <c r="AK143" s="38"/>
      <c r="AL143" s="30"/>
    </row>
    <row r="144" spans="1:38" ht="15">
      <c r="A144" s="1">
        <v>13</v>
      </c>
      <c r="B144" s="1">
        <v>12</v>
      </c>
      <c r="C144" s="58" t="s">
        <v>256</v>
      </c>
      <c r="D144" s="29" t="s">
        <v>82</v>
      </c>
      <c r="E144" s="29">
        <v>189</v>
      </c>
      <c r="F144" s="27">
        <v>182</v>
      </c>
      <c r="G144" s="27"/>
      <c r="H144" s="27"/>
      <c r="I144" s="27"/>
      <c r="J144" s="27"/>
      <c r="K144" s="32">
        <f t="shared" si="18"/>
        <v>371</v>
      </c>
      <c r="L144" s="32" t="s">
        <v>927</v>
      </c>
      <c r="M144" s="32"/>
      <c r="N144" s="32">
        <f t="shared" si="19"/>
        <v>370.9862</v>
      </c>
      <c r="O144" s="32">
        <f t="shared" si="20"/>
        <v>2</v>
      </c>
      <c r="P144" s="32">
        <f t="shared" ca="1" si="21"/>
        <v>0</v>
      </c>
      <c r="Q144" s="33" t="s">
        <v>89</v>
      </c>
      <c r="R144" s="55">
        <f t="shared" si="22"/>
        <v>0</v>
      </c>
      <c r="S144" s="34">
        <f t="shared" si="23"/>
        <v>371.1934</v>
      </c>
      <c r="T144" s="29">
        <v>189</v>
      </c>
      <c r="U144" s="27">
        <v>182</v>
      </c>
      <c r="V144" s="27"/>
      <c r="W144" s="27"/>
      <c r="X144" s="27"/>
      <c r="Y144" s="27"/>
      <c r="AE144" s="60"/>
      <c r="AF144" s="60"/>
      <c r="AG144" s="26"/>
      <c r="AH144" s="26"/>
      <c r="AI144" s="38"/>
      <c r="AJ144" s="38"/>
      <c r="AK144" s="38"/>
      <c r="AL144" s="30"/>
    </row>
    <row r="145" spans="1:38" ht="15">
      <c r="A145" s="1">
        <v>14</v>
      </c>
      <c r="B145" s="1">
        <v>13</v>
      </c>
      <c r="C145" s="58" t="s">
        <v>255</v>
      </c>
      <c r="D145" s="29" t="s">
        <v>41</v>
      </c>
      <c r="E145" s="29">
        <v>169</v>
      </c>
      <c r="F145" s="27">
        <v>183</v>
      </c>
      <c r="G145" s="27"/>
      <c r="H145" s="27"/>
      <c r="I145" s="27"/>
      <c r="J145" s="27"/>
      <c r="K145" s="32">
        <f t="shared" si="18"/>
        <v>352</v>
      </c>
      <c r="L145" s="32" t="s">
        <v>927</v>
      </c>
      <c r="M145" s="32"/>
      <c r="N145" s="32">
        <f t="shared" si="19"/>
        <v>351.98610000000002</v>
      </c>
      <c r="O145" s="32">
        <f t="shared" si="20"/>
        <v>2</v>
      </c>
      <c r="P145" s="32">
        <f t="shared" ca="1" si="21"/>
        <v>0</v>
      </c>
      <c r="Q145" s="33" t="s">
        <v>89</v>
      </c>
      <c r="R145" s="55">
        <f t="shared" si="22"/>
        <v>0</v>
      </c>
      <c r="S145" s="34">
        <f t="shared" si="23"/>
        <v>352.18600000000004</v>
      </c>
      <c r="T145" s="27">
        <v>183</v>
      </c>
      <c r="U145" s="29">
        <v>169</v>
      </c>
      <c r="V145" s="27"/>
      <c r="W145" s="27"/>
      <c r="X145" s="27"/>
      <c r="Y145" s="27"/>
      <c r="AE145" s="60"/>
      <c r="AF145" s="60"/>
      <c r="AG145" s="26"/>
      <c r="AH145" s="26"/>
      <c r="AI145" s="38"/>
      <c r="AJ145" s="38"/>
      <c r="AK145" s="38"/>
      <c r="AL145" s="30"/>
    </row>
    <row r="146" spans="1:38" ht="15">
      <c r="A146" s="1">
        <v>15</v>
      </c>
      <c r="B146" s="1">
        <v>14</v>
      </c>
      <c r="C146" s="58" t="s">
        <v>307</v>
      </c>
      <c r="D146" s="29" t="s">
        <v>137</v>
      </c>
      <c r="E146" s="29">
        <v>148</v>
      </c>
      <c r="F146" s="27">
        <v>147</v>
      </c>
      <c r="G146" s="27"/>
      <c r="H146" s="27"/>
      <c r="I146" s="27"/>
      <c r="J146" s="27"/>
      <c r="K146" s="32">
        <f t="shared" si="18"/>
        <v>295</v>
      </c>
      <c r="L146" s="32" t="s">
        <v>927</v>
      </c>
      <c r="M146" s="32"/>
      <c r="N146" s="32">
        <f t="shared" si="19"/>
        <v>294.98599999999999</v>
      </c>
      <c r="O146" s="32">
        <f t="shared" si="20"/>
        <v>2</v>
      </c>
      <c r="P146" s="32">
        <f t="shared" ca="1" si="21"/>
        <v>0</v>
      </c>
      <c r="Q146" s="33" t="s">
        <v>89</v>
      </c>
      <c r="R146" s="55">
        <f t="shared" si="22"/>
        <v>0</v>
      </c>
      <c r="S146" s="34">
        <f t="shared" si="23"/>
        <v>295.14870000000002</v>
      </c>
      <c r="T146" s="29">
        <v>148</v>
      </c>
      <c r="U146" s="27">
        <v>147</v>
      </c>
      <c r="V146" s="27"/>
      <c r="W146" s="27"/>
      <c r="X146" s="27"/>
      <c r="Y146" s="27"/>
      <c r="AE146" s="60"/>
      <c r="AF146" s="60"/>
      <c r="AG146" s="26"/>
      <c r="AH146" s="26"/>
      <c r="AI146" s="38"/>
      <c r="AJ146" s="38"/>
      <c r="AK146" s="38"/>
      <c r="AL146" s="30"/>
    </row>
    <row r="147" spans="1:38" ht="15">
      <c r="A147" s="1">
        <v>16</v>
      </c>
      <c r="B147" s="1">
        <v>15</v>
      </c>
      <c r="C147" s="58" t="s">
        <v>301</v>
      </c>
      <c r="D147" s="29" t="s">
        <v>137</v>
      </c>
      <c r="E147" s="29">
        <v>125</v>
      </c>
      <c r="F147" s="27">
        <v>153</v>
      </c>
      <c r="G147" s="27"/>
      <c r="H147" s="27"/>
      <c r="I147" s="27"/>
      <c r="J147" s="27"/>
      <c r="K147" s="32">
        <f t="shared" si="18"/>
        <v>278</v>
      </c>
      <c r="L147" s="32" t="s">
        <v>927</v>
      </c>
      <c r="M147" s="32"/>
      <c r="N147" s="32">
        <f t="shared" si="19"/>
        <v>277.98590000000002</v>
      </c>
      <c r="O147" s="32">
        <f t="shared" si="20"/>
        <v>2</v>
      </c>
      <c r="P147" s="32">
        <f t="shared" ca="1" si="21"/>
        <v>0</v>
      </c>
      <c r="Q147" s="33" t="s">
        <v>89</v>
      </c>
      <c r="R147" s="55">
        <f t="shared" si="22"/>
        <v>0</v>
      </c>
      <c r="S147" s="34">
        <f t="shared" si="23"/>
        <v>278.15140000000002</v>
      </c>
      <c r="T147" s="27">
        <v>153</v>
      </c>
      <c r="U147" s="29">
        <v>125</v>
      </c>
      <c r="V147" s="27"/>
      <c r="W147" s="27"/>
      <c r="X147" s="27"/>
      <c r="Y147" s="27"/>
      <c r="AE147" s="60"/>
      <c r="AF147" s="60"/>
      <c r="AG147" s="26"/>
      <c r="AH147" s="26"/>
      <c r="AI147" s="38"/>
      <c r="AJ147" s="38"/>
      <c r="AK147" s="38"/>
      <c r="AL147" s="30"/>
    </row>
    <row r="148" spans="1:38" ht="15">
      <c r="A148" s="1">
        <v>17</v>
      </c>
      <c r="B148" s="1">
        <v>16</v>
      </c>
      <c r="C148" s="58" t="s">
        <v>88</v>
      </c>
      <c r="D148" s="29" t="s">
        <v>53</v>
      </c>
      <c r="E148" s="29"/>
      <c r="F148" s="27">
        <v>277</v>
      </c>
      <c r="G148" s="27"/>
      <c r="H148" s="27"/>
      <c r="I148" s="27"/>
      <c r="J148" s="27"/>
      <c r="K148" s="32">
        <f t="shared" si="18"/>
        <v>277</v>
      </c>
      <c r="L148" s="32" t="s">
        <v>927</v>
      </c>
      <c r="M148" s="32"/>
      <c r="N148" s="32">
        <f t="shared" si="19"/>
        <v>276.98579999999998</v>
      </c>
      <c r="O148" s="32">
        <f t="shared" si="20"/>
        <v>1</v>
      </c>
      <c r="P148" s="32" t="str">
        <f t="shared" ca="1" si="21"/>
        <v>Y</v>
      </c>
      <c r="Q148" s="33" t="s">
        <v>89</v>
      </c>
      <c r="R148" s="34">
        <f t="shared" si="22"/>
        <v>0</v>
      </c>
      <c r="S148" s="34">
        <f t="shared" si="23"/>
        <v>277.26279999999997</v>
      </c>
      <c r="T148" s="27">
        <v>277</v>
      </c>
      <c r="U148" s="29"/>
      <c r="V148" s="27"/>
      <c r="W148" s="27"/>
      <c r="X148" s="27"/>
      <c r="Y148" s="27"/>
      <c r="AE148" s="60"/>
      <c r="AF148" s="60"/>
      <c r="AG148" s="26"/>
      <c r="AH148" s="26"/>
      <c r="AI148" s="38"/>
      <c r="AJ148" s="38"/>
      <c r="AK148" s="38"/>
      <c r="AL148" s="30"/>
    </row>
    <row r="149" spans="1:38" ht="15">
      <c r="A149" s="1">
        <v>18</v>
      </c>
      <c r="B149" s="1">
        <v>17</v>
      </c>
      <c r="C149" s="58" t="s">
        <v>340</v>
      </c>
      <c r="D149" s="29" t="s">
        <v>108</v>
      </c>
      <c r="E149" s="29">
        <v>143</v>
      </c>
      <c r="F149" s="27">
        <v>132</v>
      </c>
      <c r="G149" s="27"/>
      <c r="H149" s="27"/>
      <c r="I149" s="27"/>
      <c r="J149" s="27"/>
      <c r="K149" s="32">
        <f t="shared" si="18"/>
        <v>275</v>
      </c>
      <c r="L149" s="32" t="s">
        <v>927</v>
      </c>
      <c r="M149" s="32"/>
      <c r="N149" s="32">
        <f t="shared" si="19"/>
        <v>274.98570000000001</v>
      </c>
      <c r="O149" s="32">
        <f t="shared" si="20"/>
        <v>2</v>
      </c>
      <c r="P149" s="32">
        <f t="shared" ca="1" si="21"/>
        <v>0</v>
      </c>
      <c r="Q149" s="33" t="s">
        <v>89</v>
      </c>
      <c r="R149" s="55">
        <f t="shared" si="22"/>
        <v>0</v>
      </c>
      <c r="S149" s="34">
        <f t="shared" si="23"/>
        <v>275.14189999999996</v>
      </c>
      <c r="T149" s="29">
        <v>143</v>
      </c>
      <c r="U149" s="27">
        <v>132</v>
      </c>
      <c r="V149" s="27"/>
      <c r="W149" s="27"/>
      <c r="X149" s="27"/>
      <c r="Y149" s="27"/>
      <c r="AE149" s="60"/>
      <c r="AF149" s="60"/>
      <c r="AG149" s="26"/>
      <c r="AH149" s="26"/>
      <c r="AI149" s="38"/>
      <c r="AJ149" s="38"/>
      <c r="AK149" s="38"/>
      <c r="AL149" s="30"/>
    </row>
    <row r="150" spans="1:38" ht="15">
      <c r="A150" s="1">
        <v>19</v>
      </c>
      <c r="B150" s="1">
        <v>18</v>
      </c>
      <c r="C150" s="58" t="s">
        <v>110</v>
      </c>
      <c r="D150" s="29" t="s">
        <v>112</v>
      </c>
      <c r="E150" s="29"/>
      <c r="F150" s="27">
        <v>264</v>
      </c>
      <c r="G150" s="27"/>
      <c r="H150" s="27"/>
      <c r="I150" s="27"/>
      <c r="J150" s="27"/>
      <c r="K150" s="32">
        <f t="shared" si="18"/>
        <v>264</v>
      </c>
      <c r="L150" s="32" t="s">
        <v>927</v>
      </c>
      <c r="M150" s="32"/>
      <c r="N150" s="32">
        <f t="shared" si="19"/>
        <v>263.98559999999998</v>
      </c>
      <c r="O150" s="32">
        <f t="shared" si="20"/>
        <v>1</v>
      </c>
      <c r="P150" s="32" t="str">
        <f t="shared" ca="1" si="21"/>
        <v>Y</v>
      </c>
      <c r="Q150" s="33" t="s">
        <v>89</v>
      </c>
      <c r="R150" s="34">
        <f t="shared" si="22"/>
        <v>0</v>
      </c>
      <c r="S150" s="34">
        <f t="shared" si="23"/>
        <v>264.24959999999999</v>
      </c>
      <c r="T150" s="27">
        <v>264</v>
      </c>
      <c r="U150" s="29"/>
      <c r="V150" s="27"/>
      <c r="W150" s="27"/>
      <c r="X150" s="27"/>
      <c r="Y150" s="27"/>
      <c r="AE150" s="60"/>
      <c r="AF150" s="60"/>
      <c r="AG150" s="26"/>
      <c r="AH150" s="26"/>
      <c r="AI150" s="38"/>
      <c r="AJ150" s="38"/>
      <c r="AK150" s="38"/>
      <c r="AL150" s="30"/>
    </row>
    <row r="151" spans="1:38" ht="15">
      <c r="A151" s="1">
        <v>20</v>
      </c>
      <c r="B151" s="1">
        <v>19</v>
      </c>
      <c r="C151" s="58" t="s">
        <v>591</v>
      </c>
      <c r="D151" s="29" t="s">
        <v>153</v>
      </c>
      <c r="E151" s="29">
        <v>261</v>
      </c>
      <c r="F151" s="27"/>
      <c r="G151" s="27"/>
      <c r="H151" s="27"/>
      <c r="I151" s="27"/>
      <c r="J151" s="27"/>
      <c r="K151" s="32">
        <f t="shared" si="18"/>
        <v>261</v>
      </c>
      <c r="L151" s="32" t="s">
        <v>927</v>
      </c>
      <c r="M151" s="32"/>
      <c r="N151" s="32">
        <f t="shared" si="19"/>
        <v>260.9855</v>
      </c>
      <c r="O151" s="32">
        <f t="shared" si="20"/>
        <v>1</v>
      </c>
      <c r="P151" s="32">
        <f t="shared" ca="1" si="21"/>
        <v>0</v>
      </c>
      <c r="Q151" s="33" t="s">
        <v>89</v>
      </c>
      <c r="R151" s="55">
        <f t="shared" si="22"/>
        <v>0</v>
      </c>
      <c r="S151" s="34">
        <f t="shared" si="23"/>
        <v>261.24650000000003</v>
      </c>
      <c r="T151" s="29">
        <v>261</v>
      </c>
      <c r="U151" s="27"/>
      <c r="V151" s="27"/>
      <c r="W151" s="27"/>
      <c r="X151" s="27"/>
      <c r="Y151" s="27"/>
      <c r="AE151" s="60"/>
      <c r="AF151" s="60"/>
      <c r="AG151" s="26"/>
      <c r="AH151" s="26"/>
      <c r="AI151" s="38"/>
      <c r="AJ151" s="38"/>
      <c r="AK151" s="38"/>
      <c r="AL151" s="30"/>
    </row>
    <row r="152" spans="1:38" ht="15">
      <c r="A152" s="1">
        <v>21</v>
      </c>
      <c r="B152" s="1">
        <v>20</v>
      </c>
      <c r="C152" s="58" t="s">
        <v>124</v>
      </c>
      <c r="D152" s="29" t="s">
        <v>59</v>
      </c>
      <c r="E152" s="29"/>
      <c r="F152" s="27">
        <v>258</v>
      </c>
      <c r="G152" s="27"/>
      <c r="H152" s="27"/>
      <c r="I152" s="27"/>
      <c r="J152" s="27"/>
      <c r="K152" s="32">
        <f t="shared" si="18"/>
        <v>258</v>
      </c>
      <c r="L152" s="32" t="s">
        <v>927</v>
      </c>
      <c r="M152" s="32"/>
      <c r="N152" s="32">
        <f t="shared" si="19"/>
        <v>257.98540000000003</v>
      </c>
      <c r="O152" s="32">
        <f t="shared" si="20"/>
        <v>1</v>
      </c>
      <c r="P152" s="32" t="str">
        <f t="shared" ca="1" si="21"/>
        <v>Y</v>
      </c>
      <c r="Q152" s="33" t="s">
        <v>89</v>
      </c>
      <c r="R152" s="34">
        <f t="shared" si="22"/>
        <v>0</v>
      </c>
      <c r="S152" s="34">
        <f t="shared" si="23"/>
        <v>258.24340000000001</v>
      </c>
      <c r="T152" s="27">
        <v>258</v>
      </c>
      <c r="U152" s="29"/>
      <c r="V152" s="27"/>
      <c r="W152" s="27"/>
      <c r="X152" s="27"/>
      <c r="Y152" s="27"/>
      <c r="AE152" s="60"/>
      <c r="AF152" s="60"/>
      <c r="AG152" s="26"/>
      <c r="AH152" s="26"/>
      <c r="AI152" s="38"/>
      <c r="AJ152" s="38"/>
      <c r="AK152" s="38"/>
      <c r="AL152" s="30"/>
    </row>
    <row r="153" spans="1:38" ht="15">
      <c r="A153" s="1">
        <v>22</v>
      </c>
      <c r="B153" s="1">
        <v>21</v>
      </c>
      <c r="C153" s="58" t="s">
        <v>154</v>
      </c>
      <c r="D153" s="29" t="s">
        <v>45</v>
      </c>
      <c r="E153" s="29"/>
      <c r="F153" s="27">
        <v>240</v>
      </c>
      <c r="G153" s="27"/>
      <c r="H153" s="27"/>
      <c r="I153" s="27"/>
      <c r="J153" s="27"/>
      <c r="K153" s="32">
        <f t="shared" si="18"/>
        <v>240</v>
      </c>
      <c r="L153" s="32" t="s">
        <v>927</v>
      </c>
      <c r="M153" s="32"/>
      <c r="N153" s="32">
        <f t="shared" si="19"/>
        <v>239.9853</v>
      </c>
      <c r="O153" s="32">
        <f t="shared" si="20"/>
        <v>1</v>
      </c>
      <c r="P153" s="32" t="str">
        <f t="shared" ca="1" si="21"/>
        <v>Y</v>
      </c>
      <c r="Q153" s="33" t="s">
        <v>89</v>
      </c>
      <c r="R153" s="34">
        <f t="shared" si="22"/>
        <v>0</v>
      </c>
      <c r="S153" s="34">
        <f t="shared" si="23"/>
        <v>240.2253</v>
      </c>
      <c r="T153" s="27">
        <v>240</v>
      </c>
      <c r="U153" s="29"/>
      <c r="V153" s="27"/>
      <c r="W153" s="27"/>
      <c r="X153" s="27"/>
      <c r="Y153" s="27"/>
      <c r="AE153" s="60"/>
      <c r="AF153" s="60"/>
      <c r="AG153" s="26"/>
      <c r="AH153" s="26"/>
      <c r="AI153" s="38"/>
      <c r="AJ153" s="38"/>
      <c r="AK153" s="38"/>
      <c r="AL153" s="30"/>
    </row>
    <row r="154" spans="1:38" ht="15">
      <c r="A154" s="1">
        <v>23</v>
      </c>
      <c r="B154" s="1" t="s">
        <v>19</v>
      </c>
      <c r="C154" s="58" t="s">
        <v>346</v>
      </c>
      <c r="D154" s="29" t="s">
        <v>33</v>
      </c>
      <c r="E154" s="29">
        <v>110</v>
      </c>
      <c r="F154" s="27">
        <v>129</v>
      </c>
      <c r="G154" s="27"/>
      <c r="H154" s="27"/>
      <c r="I154" s="27"/>
      <c r="J154" s="27"/>
      <c r="K154" s="32">
        <f t="shared" si="18"/>
        <v>239</v>
      </c>
      <c r="L154" s="32" t="s">
        <v>928</v>
      </c>
      <c r="M154" s="32"/>
      <c r="N154" s="32">
        <f t="shared" si="19"/>
        <v>238.98519999999999</v>
      </c>
      <c r="O154" s="32">
        <f t="shared" si="20"/>
        <v>2</v>
      </c>
      <c r="P154" s="32">
        <f t="shared" ca="1" si="21"/>
        <v>0</v>
      </c>
      <c r="Q154" s="33" t="s">
        <v>89</v>
      </c>
      <c r="R154" s="55">
        <f t="shared" si="22"/>
        <v>0</v>
      </c>
      <c r="S154" s="34">
        <f t="shared" si="23"/>
        <v>239.12519999999998</v>
      </c>
      <c r="T154" s="27">
        <v>129</v>
      </c>
      <c r="U154" s="29">
        <v>110</v>
      </c>
      <c r="V154" s="27"/>
      <c r="W154" s="27"/>
      <c r="X154" s="27"/>
      <c r="Y154" s="27"/>
      <c r="AE154" s="60"/>
      <c r="AF154" s="60"/>
      <c r="AG154" s="26"/>
      <c r="AH154" s="26"/>
      <c r="AI154" s="38"/>
      <c r="AJ154" s="38"/>
      <c r="AK154" s="38"/>
      <c r="AL154" s="30"/>
    </row>
    <row r="155" spans="1:38" ht="15">
      <c r="A155" s="1">
        <v>24</v>
      </c>
      <c r="B155" s="1">
        <v>22</v>
      </c>
      <c r="C155" s="58" t="s">
        <v>349</v>
      </c>
      <c r="D155" s="29" t="s">
        <v>137</v>
      </c>
      <c r="E155" s="29">
        <v>109</v>
      </c>
      <c r="F155" s="27">
        <v>127</v>
      </c>
      <c r="G155" s="27"/>
      <c r="H155" s="27"/>
      <c r="I155" s="27"/>
      <c r="J155" s="27"/>
      <c r="K155" s="32">
        <f t="shared" si="18"/>
        <v>236</v>
      </c>
      <c r="L155" s="32" t="s">
        <v>927</v>
      </c>
      <c r="M155" s="32"/>
      <c r="N155" s="32">
        <f t="shared" si="19"/>
        <v>235.98509999999999</v>
      </c>
      <c r="O155" s="32">
        <f t="shared" si="20"/>
        <v>2</v>
      </c>
      <c r="P155" s="32">
        <f t="shared" ca="1" si="21"/>
        <v>0</v>
      </c>
      <c r="Q155" s="33" t="s">
        <v>89</v>
      </c>
      <c r="R155" s="55">
        <f t="shared" si="22"/>
        <v>0</v>
      </c>
      <c r="S155" s="34">
        <f t="shared" si="23"/>
        <v>236.12299999999999</v>
      </c>
      <c r="T155" s="27">
        <v>127</v>
      </c>
      <c r="U155" s="29">
        <v>109</v>
      </c>
      <c r="V155" s="27"/>
      <c r="W155" s="27"/>
      <c r="X155" s="27"/>
      <c r="Y155" s="27"/>
      <c r="AE155" s="60"/>
      <c r="AF155" s="60"/>
      <c r="AG155" s="26"/>
      <c r="AH155" s="26"/>
      <c r="AI155" s="38"/>
      <c r="AJ155" s="38"/>
      <c r="AK155" s="38"/>
      <c r="AL155" s="30"/>
    </row>
    <row r="156" spans="1:38" ht="15">
      <c r="A156" s="1">
        <v>25</v>
      </c>
      <c r="B156" s="1">
        <v>23</v>
      </c>
      <c r="C156" s="58" t="s">
        <v>175</v>
      </c>
      <c r="D156" s="29" t="s">
        <v>108</v>
      </c>
      <c r="E156" s="29"/>
      <c r="F156" s="27">
        <v>233</v>
      </c>
      <c r="G156" s="27"/>
      <c r="H156" s="27"/>
      <c r="I156" s="27"/>
      <c r="J156" s="27"/>
      <c r="K156" s="32">
        <f t="shared" si="18"/>
        <v>233</v>
      </c>
      <c r="L156" s="32" t="s">
        <v>927</v>
      </c>
      <c r="M156" s="32"/>
      <c r="N156" s="32">
        <f t="shared" si="19"/>
        <v>232.98500000000001</v>
      </c>
      <c r="O156" s="32">
        <f t="shared" si="20"/>
        <v>1</v>
      </c>
      <c r="P156" s="32" t="str">
        <f t="shared" ca="1" si="21"/>
        <v>Y</v>
      </c>
      <c r="Q156" s="33" t="s">
        <v>89</v>
      </c>
      <c r="R156" s="34">
        <f t="shared" si="22"/>
        <v>0</v>
      </c>
      <c r="S156" s="34">
        <f t="shared" si="23"/>
        <v>233.21800000000002</v>
      </c>
      <c r="T156" s="27">
        <v>233</v>
      </c>
      <c r="U156" s="29"/>
      <c r="V156" s="27"/>
      <c r="W156" s="27"/>
      <c r="X156" s="27"/>
      <c r="Y156" s="27"/>
      <c r="AE156" s="60"/>
      <c r="AF156" s="60"/>
      <c r="AG156" s="26"/>
      <c r="AH156" s="26"/>
      <c r="AI156" s="38"/>
      <c r="AJ156" s="38"/>
      <c r="AK156" s="38"/>
      <c r="AL156" s="30"/>
    </row>
    <row r="157" spans="1:38" ht="15">
      <c r="A157" s="1">
        <v>26</v>
      </c>
      <c r="B157" s="1">
        <v>24</v>
      </c>
      <c r="C157" s="58" t="s">
        <v>188</v>
      </c>
      <c r="D157" s="29" t="s">
        <v>117</v>
      </c>
      <c r="E157" s="29"/>
      <c r="F157" s="27">
        <v>226</v>
      </c>
      <c r="G157" s="27"/>
      <c r="H157" s="27"/>
      <c r="I157" s="27"/>
      <c r="J157" s="27"/>
      <c r="K157" s="32">
        <f t="shared" si="18"/>
        <v>226</v>
      </c>
      <c r="L157" s="32" t="s">
        <v>927</v>
      </c>
      <c r="M157" s="32"/>
      <c r="N157" s="32">
        <f t="shared" si="19"/>
        <v>225.98490000000001</v>
      </c>
      <c r="O157" s="32">
        <f t="shared" si="20"/>
        <v>1</v>
      </c>
      <c r="P157" s="32" t="str">
        <f t="shared" ca="1" si="21"/>
        <v>Y</v>
      </c>
      <c r="Q157" s="33" t="s">
        <v>89</v>
      </c>
      <c r="R157" s="34">
        <f t="shared" si="22"/>
        <v>0</v>
      </c>
      <c r="S157" s="34">
        <f t="shared" si="23"/>
        <v>226.21090000000001</v>
      </c>
      <c r="T157" s="27">
        <v>226</v>
      </c>
      <c r="U157" s="29"/>
      <c r="V157" s="27"/>
      <c r="W157" s="27"/>
      <c r="X157" s="27"/>
      <c r="Y157" s="27"/>
      <c r="AE157" s="60"/>
      <c r="AF157" s="60"/>
      <c r="AG157" s="26"/>
      <c r="AH157" s="26"/>
      <c r="AI157" s="38"/>
      <c r="AJ157" s="38"/>
      <c r="AK157" s="38"/>
      <c r="AL157" s="30"/>
    </row>
    <row r="158" spans="1:38" ht="15">
      <c r="A158" s="1">
        <v>27</v>
      </c>
      <c r="B158" s="1">
        <v>25</v>
      </c>
      <c r="C158" s="58" t="s">
        <v>360</v>
      </c>
      <c r="D158" s="29" t="s">
        <v>108</v>
      </c>
      <c r="E158" s="29">
        <v>103</v>
      </c>
      <c r="F158" s="27">
        <v>119</v>
      </c>
      <c r="G158" s="27"/>
      <c r="H158" s="27"/>
      <c r="I158" s="27"/>
      <c r="J158" s="27"/>
      <c r="K158" s="32">
        <f t="shared" si="18"/>
        <v>222</v>
      </c>
      <c r="L158" s="32" t="s">
        <v>927</v>
      </c>
      <c r="M158" s="32"/>
      <c r="N158" s="32">
        <f t="shared" si="19"/>
        <v>221.98480000000001</v>
      </c>
      <c r="O158" s="32">
        <f t="shared" si="20"/>
        <v>2</v>
      </c>
      <c r="P158" s="32">
        <f t="shared" ca="1" si="21"/>
        <v>0</v>
      </c>
      <c r="Q158" s="33" t="s">
        <v>89</v>
      </c>
      <c r="R158" s="55">
        <f t="shared" si="22"/>
        <v>0</v>
      </c>
      <c r="S158" s="34">
        <f t="shared" si="23"/>
        <v>222.11410000000001</v>
      </c>
      <c r="T158" s="27">
        <v>119</v>
      </c>
      <c r="U158" s="29">
        <v>103</v>
      </c>
      <c r="V158" s="27"/>
      <c r="W158" s="27"/>
      <c r="X158" s="27"/>
      <c r="Y158" s="27"/>
      <c r="AE158" s="60"/>
      <c r="AF158" s="60"/>
      <c r="AG158" s="26"/>
      <c r="AH158" s="26"/>
      <c r="AI158" s="38"/>
      <c r="AJ158" s="38"/>
      <c r="AK158" s="38"/>
      <c r="AL158" s="30"/>
    </row>
    <row r="159" spans="1:38" ht="15">
      <c r="A159" s="1">
        <v>28</v>
      </c>
      <c r="B159" s="1">
        <v>26</v>
      </c>
      <c r="C159" s="58" t="s">
        <v>592</v>
      </c>
      <c r="D159" s="29" t="s">
        <v>71</v>
      </c>
      <c r="E159" s="29">
        <v>220</v>
      </c>
      <c r="F159" s="27"/>
      <c r="G159" s="27"/>
      <c r="H159" s="27"/>
      <c r="I159" s="27"/>
      <c r="J159" s="27"/>
      <c r="K159" s="32">
        <f t="shared" si="18"/>
        <v>220</v>
      </c>
      <c r="L159" s="32" t="s">
        <v>927</v>
      </c>
      <c r="M159" s="32"/>
      <c r="N159" s="32">
        <f t="shared" si="19"/>
        <v>219.9847</v>
      </c>
      <c r="O159" s="32">
        <f t="shared" si="20"/>
        <v>1</v>
      </c>
      <c r="P159" s="32">
        <f t="shared" ca="1" si="21"/>
        <v>0</v>
      </c>
      <c r="Q159" s="33" t="s">
        <v>89</v>
      </c>
      <c r="R159" s="55">
        <f t="shared" si="22"/>
        <v>0</v>
      </c>
      <c r="S159" s="34">
        <f t="shared" si="23"/>
        <v>220.2047</v>
      </c>
      <c r="T159" s="29">
        <v>220</v>
      </c>
      <c r="U159" s="27"/>
      <c r="V159" s="27"/>
      <c r="W159" s="27"/>
      <c r="X159" s="27"/>
      <c r="Y159" s="27"/>
      <c r="AE159" s="60"/>
      <c r="AF159" s="60"/>
      <c r="AG159" s="26"/>
      <c r="AH159" s="26"/>
      <c r="AI159" s="38"/>
      <c r="AJ159" s="38"/>
      <c r="AK159" s="38"/>
      <c r="AL159" s="30"/>
    </row>
    <row r="160" spans="1:38" ht="15">
      <c r="A160" s="1">
        <v>29</v>
      </c>
      <c r="B160" s="1">
        <v>27</v>
      </c>
      <c r="C160" s="58" t="s">
        <v>363</v>
      </c>
      <c r="D160" s="29" t="s">
        <v>162</v>
      </c>
      <c r="E160" s="29">
        <v>94</v>
      </c>
      <c r="F160" s="27">
        <v>117</v>
      </c>
      <c r="G160" s="27"/>
      <c r="H160" s="27"/>
      <c r="I160" s="27"/>
      <c r="J160" s="27"/>
      <c r="K160" s="32">
        <f t="shared" si="18"/>
        <v>211</v>
      </c>
      <c r="L160" s="32" t="s">
        <v>927</v>
      </c>
      <c r="M160" s="32"/>
      <c r="N160" s="32">
        <f t="shared" si="19"/>
        <v>210.9846</v>
      </c>
      <c r="O160" s="32">
        <f t="shared" si="20"/>
        <v>2</v>
      </c>
      <c r="P160" s="32">
        <f t="shared" ca="1" si="21"/>
        <v>0</v>
      </c>
      <c r="Q160" s="33" t="s">
        <v>89</v>
      </c>
      <c r="R160" s="55">
        <f t="shared" si="22"/>
        <v>0</v>
      </c>
      <c r="S160" s="34">
        <f t="shared" si="23"/>
        <v>211.11099999999999</v>
      </c>
      <c r="T160" s="27">
        <v>117</v>
      </c>
      <c r="U160" s="29">
        <v>94</v>
      </c>
      <c r="V160" s="27"/>
      <c r="W160" s="27"/>
      <c r="X160" s="27"/>
      <c r="Y160" s="27"/>
      <c r="AE160" s="60"/>
      <c r="AF160" s="60"/>
      <c r="AG160" s="26"/>
      <c r="AH160" s="26"/>
      <c r="AI160" s="38"/>
      <c r="AJ160" s="38"/>
      <c r="AK160" s="38"/>
      <c r="AL160" s="30"/>
    </row>
    <row r="161" spans="1:38" ht="15">
      <c r="A161" s="1">
        <v>30</v>
      </c>
      <c r="B161" s="1">
        <v>28</v>
      </c>
      <c r="C161" s="58" t="s">
        <v>230</v>
      </c>
      <c r="D161" s="29" t="s">
        <v>112</v>
      </c>
      <c r="E161" s="29"/>
      <c r="F161" s="27">
        <v>202</v>
      </c>
      <c r="G161" s="27"/>
      <c r="H161" s="27"/>
      <c r="I161" s="27"/>
      <c r="J161" s="27"/>
      <c r="K161" s="32">
        <f t="shared" si="18"/>
        <v>202</v>
      </c>
      <c r="L161" s="32" t="s">
        <v>927</v>
      </c>
      <c r="M161" s="32"/>
      <c r="N161" s="32">
        <f t="shared" si="19"/>
        <v>201.9845</v>
      </c>
      <c r="O161" s="32">
        <f t="shared" si="20"/>
        <v>1</v>
      </c>
      <c r="P161" s="32" t="str">
        <f t="shared" ca="1" si="21"/>
        <v>Y</v>
      </c>
      <c r="Q161" s="33" t="s">
        <v>89</v>
      </c>
      <c r="R161" s="34">
        <f t="shared" si="22"/>
        <v>0</v>
      </c>
      <c r="S161" s="34">
        <f t="shared" si="23"/>
        <v>202.1865</v>
      </c>
      <c r="T161" s="27">
        <v>202</v>
      </c>
      <c r="U161" s="29"/>
      <c r="V161" s="27"/>
      <c r="W161" s="27"/>
      <c r="X161" s="27"/>
      <c r="Y161" s="27"/>
      <c r="AE161" s="60"/>
      <c r="AF161" s="60"/>
      <c r="AG161" s="26"/>
      <c r="AH161" s="26"/>
      <c r="AI161" s="38"/>
      <c r="AJ161" s="38"/>
      <c r="AK161" s="38"/>
      <c r="AL161" s="30"/>
    </row>
    <row r="162" spans="1:38" ht="15">
      <c r="A162" s="1">
        <v>31</v>
      </c>
      <c r="B162" s="1">
        <v>29</v>
      </c>
      <c r="C162" s="58" t="s">
        <v>238</v>
      </c>
      <c r="D162" s="29" t="s">
        <v>96</v>
      </c>
      <c r="E162" s="29"/>
      <c r="F162" s="27">
        <v>195</v>
      </c>
      <c r="G162" s="27"/>
      <c r="H162" s="27"/>
      <c r="I162" s="27"/>
      <c r="J162" s="27"/>
      <c r="K162" s="32">
        <f t="shared" si="18"/>
        <v>195</v>
      </c>
      <c r="L162" s="32" t="s">
        <v>927</v>
      </c>
      <c r="M162" s="32"/>
      <c r="N162" s="32">
        <f t="shared" si="19"/>
        <v>194.98439999999999</v>
      </c>
      <c r="O162" s="32">
        <f t="shared" si="20"/>
        <v>1</v>
      </c>
      <c r="P162" s="32" t="str">
        <f t="shared" ca="1" si="21"/>
        <v>Y</v>
      </c>
      <c r="Q162" s="33" t="s">
        <v>89</v>
      </c>
      <c r="R162" s="34">
        <f t="shared" si="22"/>
        <v>0</v>
      </c>
      <c r="S162" s="34">
        <f t="shared" si="23"/>
        <v>195.17939999999999</v>
      </c>
      <c r="T162" s="27">
        <v>195</v>
      </c>
      <c r="U162" s="29"/>
      <c r="V162" s="27"/>
      <c r="W162" s="27"/>
      <c r="X162" s="27"/>
      <c r="Y162" s="27"/>
      <c r="AE162" s="60"/>
      <c r="AF162" s="60"/>
      <c r="AG162" s="26"/>
      <c r="AH162" s="26"/>
      <c r="AI162" s="38"/>
      <c r="AJ162" s="38"/>
      <c r="AK162" s="38"/>
      <c r="AL162" s="30"/>
    </row>
    <row r="163" spans="1:38" ht="15">
      <c r="A163" s="1">
        <v>32</v>
      </c>
      <c r="B163" s="1">
        <v>30</v>
      </c>
      <c r="C163" s="58" t="s">
        <v>593</v>
      </c>
      <c r="D163" s="29" t="s">
        <v>45</v>
      </c>
      <c r="E163" s="29">
        <v>194</v>
      </c>
      <c r="F163" s="27"/>
      <c r="G163" s="27"/>
      <c r="H163" s="27"/>
      <c r="I163" s="27"/>
      <c r="J163" s="27"/>
      <c r="K163" s="32">
        <f t="shared" si="18"/>
        <v>194</v>
      </c>
      <c r="L163" s="32" t="s">
        <v>927</v>
      </c>
      <c r="M163" s="32"/>
      <c r="N163" s="32">
        <f t="shared" si="19"/>
        <v>193.98429999999999</v>
      </c>
      <c r="O163" s="32">
        <f t="shared" si="20"/>
        <v>1</v>
      </c>
      <c r="P163" s="32">
        <f t="shared" ca="1" si="21"/>
        <v>0</v>
      </c>
      <c r="Q163" s="33" t="s">
        <v>89</v>
      </c>
      <c r="R163" s="55">
        <f t="shared" si="22"/>
        <v>0</v>
      </c>
      <c r="S163" s="34">
        <f t="shared" si="23"/>
        <v>194.17829999999998</v>
      </c>
      <c r="T163" s="29">
        <v>194</v>
      </c>
      <c r="U163" s="27"/>
      <c r="V163" s="27"/>
      <c r="W163" s="27"/>
      <c r="X163" s="27"/>
      <c r="Y163" s="27"/>
      <c r="AE163" s="60"/>
      <c r="AF163" s="60"/>
      <c r="AG163" s="26"/>
      <c r="AH163" s="26"/>
      <c r="AI163" s="38"/>
      <c r="AJ163" s="38"/>
      <c r="AK163" s="38"/>
      <c r="AL163" s="30"/>
    </row>
    <row r="164" spans="1:38" ht="15">
      <c r="A164" s="1">
        <v>33</v>
      </c>
      <c r="B164" s="1">
        <v>31</v>
      </c>
      <c r="C164" s="58" t="s">
        <v>266</v>
      </c>
      <c r="D164" s="29" t="s">
        <v>50</v>
      </c>
      <c r="E164" s="29"/>
      <c r="F164" s="27">
        <v>175</v>
      </c>
      <c r="G164" s="27"/>
      <c r="H164" s="27"/>
      <c r="I164" s="27"/>
      <c r="J164" s="27"/>
      <c r="K164" s="32">
        <f t="shared" si="18"/>
        <v>175</v>
      </c>
      <c r="L164" s="32" t="s">
        <v>927</v>
      </c>
      <c r="M164" s="32"/>
      <c r="N164" s="32">
        <f t="shared" si="19"/>
        <v>174.98419999999999</v>
      </c>
      <c r="O164" s="32">
        <f t="shared" si="20"/>
        <v>1</v>
      </c>
      <c r="P164" s="32" t="str">
        <f t="shared" ca="1" si="21"/>
        <v>Y</v>
      </c>
      <c r="Q164" s="33" t="s">
        <v>89</v>
      </c>
      <c r="R164" s="34">
        <f t="shared" si="22"/>
        <v>0</v>
      </c>
      <c r="S164" s="34">
        <f t="shared" si="23"/>
        <v>175.1592</v>
      </c>
      <c r="T164" s="27">
        <v>175</v>
      </c>
      <c r="U164" s="29"/>
      <c r="V164" s="27"/>
      <c r="W164" s="27"/>
      <c r="X164" s="27"/>
      <c r="Y164" s="27"/>
      <c r="AE164" s="60"/>
      <c r="AF164" s="60"/>
      <c r="AG164" s="26"/>
      <c r="AH164" s="26"/>
      <c r="AI164" s="38"/>
      <c r="AJ164" s="38"/>
      <c r="AK164" s="38"/>
      <c r="AL164" s="30"/>
    </row>
    <row r="165" spans="1:38" ht="15">
      <c r="A165" s="1">
        <v>34</v>
      </c>
      <c r="B165" s="1">
        <v>32</v>
      </c>
      <c r="C165" s="58" t="s">
        <v>320</v>
      </c>
      <c r="D165" s="29" t="s">
        <v>153</v>
      </c>
      <c r="E165" s="29"/>
      <c r="F165" s="27">
        <v>140</v>
      </c>
      <c r="G165" s="27"/>
      <c r="H165" s="27"/>
      <c r="I165" s="27"/>
      <c r="J165" s="27"/>
      <c r="K165" s="32">
        <f t="shared" si="18"/>
        <v>140</v>
      </c>
      <c r="L165" s="32" t="s">
        <v>927</v>
      </c>
      <c r="M165" s="32"/>
      <c r="N165" s="32">
        <f t="shared" si="19"/>
        <v>139.98410000000001</v>
      </c>
      <c r="O165" s="32">
        <f t="shared" si="20"/>
        <v>1</v>
      </c>
      <c r="P165" s="32" t="str">
        <f t="shared" ca="1" si="21"/>
        <v>Y</v>
      </c>
      <c r="Q165" s="33" t="s">
        <v>89</v>
      </c>
      <c r="R165" s="34">
        <f t="shared" si="22"/>
        <v>0</v>
      </c>
      <c r="S165" s="34">
        <f t="shared" si="23"/>
        <v>140.1241</v>
      </c>
      <c r="T165" s="27">
        <v>140</v>
      </c>
      <c r="U165" s="29"/>
      <c r="V165" s="27"/>
      <c r="W165" s="27"/>
      <c r="X165" s="27"/>
      <c r="Y165" s="27"/>
      <c r="AE165" s="60"/>
      <c r="AF165" s="60"/>
      <c r="AG165" s="26"/>
      <c r="AH165" s="26"/>
      <c r="AI165" s="38"/>
      <c r="AJ165" s="38"/>
      <c r="AK165" s="38"/>
      <c r="AL165" s="30"/>
    </row>
    <row r="166" spans="1:38" ht="15">
      <c r="A166" s="1">
        <v>35</v>
      </c>
      <c r="B166" s="1">
        <v>33</v>
      </c>
      <c r="C166" s="58" t="s">
        <v>594</v>
      </c>
      <c r="D166" s="29" t="s">
        <v>77</v>
      </c>
      <c r="E166" s="29">
        <v>136</v>
      </c>
      <c r="F166" s="27"/>
      <c r="G166" s="27"/>
      <c r="H166" s="27"/>
      <c r="I166" s="27"/>
      <c r="J166" s="27"/>
      <c r="K166" s="32">
        <f t="shared" si="18"/>
        <v>136</v>
      </c>
      <c r="L166" s="32" t="s">
        <v>927</v>
      </c>
      <c r="M166" s="32"/>
      <c r="N166" s="32">
        <f t="shared" si="19"/>
        <v>135.98400000000001</v>
      </c>
      <c r="O166" s="32">
        <f t="shared" si="20"/>
        <v>1</v>
      </c>
      <c r="P166" s="32">
        <f t="shared" ca="1" si="21"/>
        <v>0</v>
      </c>
      <c r="Q166" s="33" t="s">
        <v>89</v>
      </c>
      <c r="R166" s="55">
        <f t="shared" si="22"/>
        <v>0</v>
      </c>
      <c r="S166" s="34">
        <f t="shared" si="23"/>
        <v>136.12</v>
      </c>
      <c r="T166" s="29">
        <v>136</v>
      </c>
      <c r="U166" s="27"/>
      <c r="V166" s="27"/>
      <c r="W166" s="27"/>
      <c r="X166" s="27"/>
      <c r="Y166" s="27"/>
      <c r="AE166" s="60"/>
      <c r="AF166" s="60"/>
      <c r="AG166" s="26"/>
      <c r="AH166" s="26"/>
      <c r="AI166" s="38"/>
      <c r="AJ166" s="38"/>
      <c r="AK166" s="38"/>
      <c r="AL166" s="30"/>
    </row>
    <row r="167" spans="1:38" ht="15">
      <c r="A167" s="1">
        <v>36</v>
      </c>
      <c r="B167" s="1">
        <v>34</v>
      </c>
      <c r="C167" s="58" t="s">
        <v>595</v>
      </c>
      <c r="D167" s="29" t="s">
        <v>96</v>
      </c>
      <c r="E167" s="29">
        <v>129</v>
      </c>
      <c r="F167" s="27"/>
      <c r="G167" s="27"/>
      <c r="H167" s="27"/>
      <c r="I167" s="27"/>
      <c r="J167" s="27"/>
      <c r="K167" s="32">
        <f t="shared" si="18"/>
        <v>129</v>
      </c>
      <c r="L167" s="32" t="s">
        <v>927</v>
      </c>
      <c r="M167" s="32"/>
      <c r="N167" s="32">
        <f t="shared" si="19"/>
        <v>128.98390000000001</v>
      </c>
      <c r="O167" s="32">
        <f t="shared" si="20"/>
        <v>1</v>
      </c>
      <c r="P167" s="32">
        <f t="shared" ca="1" si="21"/>
        <v>0</v>
      </c>
      <c r="Q167" s="33" t="s">
        <v>89</v>
      </c>
      <c r="R167" s="55">
        <f t="shared" si="22"/>
        <v>0</v>
      </c>
      <c r="S167" s="34">
        <f t="shared" si="23"/>
        <v>129.1129</v>
      </c>
      <c r="T167" s="29">
        <v>129</v>
      </c>
      <c r="U167" s="27"/>
      <c r="V167" s="27"/>
      <c r="W167" s="27"/>
      <c r="X167" s="27"/>
      <c r="Y167" s="27"/>
      <c r="AE167" s="60"/>
      <c r="AF167" s="60"/>
      <c r="AG167" s="26"/>
      <c r="AH167" s="26"/>
      <c r="AI167" s="38"/>
      <c r="AJ167" s="38"/>
      <c r="AK167" s="38"/>
      <c r="AL167" s="30"/>
    </row>
    <row r="168" spans="1:38" ht="15">
      <c r="A168" s="1">
        <v>37</v>
      </c>
      <c r="B168" s="1">
        <v>35</v>
      </c>
      <c r="C168" s="58" t="s">
        <v>596</v>
      </c>
      <c r="D168" s="29" t="s">
        <v>117</v>
      </c>
      <c r="E168" s="29">
        <v>128</v>
      </c>
      <c r="F168" s="27"/>
      <c r="G168" s="27"/>
      <c r="H168" s="27"/>
      <c r="I168" s="27"/>
      <c r="J168" s="27"/>
      <c r="K168" s="32">
        <f t="shared" si="18"/>
        <v>128</v>
      </c>
      <c r="L168" s="32" t="s">
        <v>927</v>
      </c>
      <c r="M168" s="32"/>
      <c r="N168" s="32">
        <f t="shared" si="19"/>
        <v>127.9838</v>
      </c>
      <c r="O168" s="32">
        <f t="shared" si="20"/>
        <v>1</v>
      </c>
      <c r="P168" s="32">
        <f t="shared" ca="1" si="21"/>
        <v>0</v>
      </c>
      <c r="Q168" s="33" t="s">
        <v>89</v>
      </c>
      <c r="R168" s="55">
        <f t="shared" si="22"/>
        <v>0</v>
      </c>
      <c r="S168" s="34">
        <f t="shared" si="23"/>
        <v>128.11179999999999</v>
      </c>
      <c r="T168" s="29">
        <v>128</v>
      </c>
      <c r="U168" s="27"/>
      <c r="V168" s="27"/>
      <c r="W168" s="27"/>
      <c r="X168" s="27"/>
      <c r="Y168" s="27"/>
      <c r="AE168" s="60"/>
      <c r="AF168" s="60"/>
      <c r="AG168" s="26"/>
      <c r="AH168" s="26"/>
      <c r="AI168" s="38"/>
      <c r="AJ168" s="38"/>
      <c r="AK168" s="38"/>
      <c r="AL168" s="30"/>
    </row>
    <row r="169" spans="1:38" ht="15">
      <c r="A169" s="1">
        <v>38</v>
      </c>
      <c r="B169" s="1">
        <v>36</v>
      </c>
      <c r="C169" s="58" t="s">
        <v>597</v>
      </c>
      <c r="D169" s="29" t="s">
        <v>137</v>
      </c>
      <c r="E169" s="29">
        <v>123</v>
      </c>
      <c r="F169" s="27"/>
      <c r="G169" s="27"/>
      <c r="H169" s="27"/>
      <c r="I169" s="27"/>
      <c r="J169" s="27"/>
      <c r="K169" s="32">
        <f t="shared" si="18"/>
        <v>123</v>
      </c>
      <c r="L169" s="32" t="s">
        <v>927</v>
      </c>
      <c r="M169" s="32"/>
      <c r="N169" s="32">
        <f t="shared" si="19"/>
        <v>122.9837</v>
      </c>
      <c r="O169" s="32">
        <f t="shared" si="20"/>
        <v>1</v>
      </c>
      <c r="P169" s="32">
        <f t="shared" ca="1" si="21"/>
        <v>0</v>
      </c>
      <c r="Q169" s="33" t="s">
        <v>89</v>
      </c>
      <c r="R169" s="55">
        <f t="shared" si="22"/>
        <v>0</v>
      </c>
      <c r="S169" s="34">
        <f t="shared" si="23"/>
        <v>123.1067</v>
      </c>
      <c r="T169" s="29">
        <v>123</v>
      </c>
      <c r="U169" s="27"/>
      <c r="V169" s="27"/>
      <c r="W169" s="27"/>
      <c r="X169" s="27"/>
      <c r="Y169" s="27"/>
      <c r="AE169" s="60"/>
      <c r="AF169" s="60"/>
      <c r="AG169" s="26"/>
      <c r="AH169" s="26"/>
      <c r="AI169" s="38"/>
      <c r="AJ169" s="38"/>
      <c r="AK169" s="38"/>
      <c r="AL169" s="30"/>
    </row>
    <row r="170" spans="1:38" ht="15">
      <c r="A170" s="1">
        <v>39</v>
      </c>
      <c r="B170" s="1">
        <v>37</v>
      </c>
      <c r="C170" s="58" t="s">
        <v>424</v>
      </c>
      <c r="D170" s="29" t="s">
        <v>71</v>
      </c>
      <c r="E170" s="29"/>
      <c r="F170" s="27">
        <v>88</v>
      </c>
      <c r="G170" s="27"/>
      <c r="H170" s="27"/>
      <c r="I170" s="27"/>
      <c r="J170" s="27"/>
      <c r="K170" s="32">
        <f t="shared" si="18"/>
        <v>88</v>
      </c>
      <c r="L170" s="32" t="s">
        <v>927</v>
      </c>
      <c r="M170" s="32"/>
      <c r="N170" s="32">
        <f t="shared" si="19"/>
        <v>87.983599999999996</v>
      </c>
      <c r="O170" s="32">
        <f t="shared" si="20"/>
        <v>1</v>
      </c>
      <c r="P170" s="32" t="str">
        <f t="shared" ca="1" si="21"/>
        <v>Y</v>
      </c>
      <c r="Q170" s="33" t="s">
        <v>89</v>
      </c>
      <c r="R170" s="34">
        <f t="shared" si="22"/>
        <v>0</v>
      </c>
      <c r="S170" s="34">
        <f t="shared" si="23"/>
        <v>88.071599999999989</v>
      </c>
      <c r="T170" s="27">
        <v>88</v>
      </c>
      <c r="U170" s="29"/>
      <c r="V170" s="27"/>
      <c r="W170" s="27"/>
      <c r="X170" s="27"/>
      <c r="Y170" s="27"/>
      <c r="AE170" s="60"/>
      <c r="AF170" s="60"/>
      <c r="AG170" s="26"/>
      <c r="AH170" s="26"/>
      <c r="AI170" s="38"/>
      <c r="AJ170" s="38"/>
      <c r="AK170" s="38"/>
      <c r="AL170" s="30"/>
    </row>
    <row r="171" spans="1:38" ht="15">
      <c r="A171" s="1">
        <v>40</v>
      </c>
      <c r="B171" s="1">
        <v>38</v>
      </c>
      <c r="C171" s="58" t="s">
        <v>457</v>
      </c>
      <c r="D171" s="29" t="s">
        <v>85</v>
      </c>
      <c r="E171" s="29"/>
      <c r="F171" s="27">
        <v>74</v>
      </c>
      <c r="G171" s="27"/>
      <c r="H171" s="27"/>
      <c r="I171" s="27"/>
      <c r="J171" s="27"/>
      <c r="K171" s="32">
        <f t="shared" si="18"/>
        <v>74</v>
      </c>
      <c r="L171" s="32" t="s">
        <v>927</v>
      </c>
      <c r="M171" s="32"/>
      <c r="N171" s="32">
        <f t="shared" si="19"/>
        <v>73.983500000000006</v>
      </c>
      <c r="O171" s="32">
        <f t="shared" si="20"/>
        <v>1</v>
      </c>
      <c r="P171" s="32" t="str">
        <f t="shared" ca="1" si="21"/>
        <v>Y</v>
      </c>
      <c r="Q171" s="33" t="s">
        <v>89</v>
      </c>
      <c r="R171" s="34">
        <f t="shared" si="22"/>
        <v>0</v>
      </c>
      <c r="S171" s="34">
        <f t="shared" si="23"/>
        <v>74.057500000000005</v>
      </c>
      <c r="T171" s="27">
        <v>74</v>
      </c>
      <c r="U171" s="29"/>
      <c r="V171" s="27"/>
      <c r="W171" s="27"/>
      <c r="X171" s="27"/>
      <c r="Y171" s="27"/>
      <c r="AE171" s="60"/>
      <c r="AF171" s="60"/>
      <c r="AG171" s="26"/>
      <c r="AH171" s="26"/>
      <c r="AI171" s="38"/>
      <c r="AJ171" s="38"/>
      <c r="AK171" s="38"/>
      <c r="AL171" s="30"/>
    </row>
    <row r="172" spans="1:38" ht="15">
      <c r="A172" s="1">
        <v>41</v>
      </c>
      <c r="B172" s="1">
        <v>39</v>
      </c>
      <c r="C172" s="58" t="s">
        <v>598</v>
      </c>
      <c r="D172" s="29" t="s">
        <v>108</v>
      </c>
      <c r="E172" s="29">
        <v>67</v>
      </c>
      <c r="F172" s="27"/>
      <c r="G172" s="27"/>
      <c r="H172" s="27"/>
      <c r="I172" s="27"/>
      <c r="J172" s="27"/>
      <c r="K172" s="32">
        <f t="shared" si="18"/>
        <v>67</v>
      </c>
      <c r="L172" s="32" t="s">
        <v>927</v>
      </c>
      <c r="M172" s="32"/>
      <c r="N172" s="32">
        <f t="shared" si="19"/>
        <v>66.983400000000003</v>
      </c>
      <c r="O172" s="32">
        <f t="shared" si="20"/>
        <v>1</v>
      </c>
      <c r="P172" s="32">
        <f t="shared" ca="1" si="21"/>
        <v>0</v>
      </c>
      <c r="Q172" s="33" t="s">
        <v>89</v>
      </c>
      <c r="R172" s="55">
        <f t="shared" si="22"/>
        <v>0</v>
      </c>
      <c r="S172" s="34">
        <f t="shared" si="23"/>
        <v>67.050399999999996</v>
      </c>
      <c r="T172" s="29">
        <v>67</v>
      </c>
      <c r="U172" s="27"/>
      <c r="V172" s="27"/>
      <c r="W172" s="27"/>
      <c r="X172" s="27"/>
      <c r="Y172" s="27"/>
      <c r="AE172" s="60"/>
      <c r="AF172" s="60"/>
      <c r="AG172" s="26"/>
      <c r="AH172" s="26"/>
      <c r="AI172" s="38"/>
      <c r="AJ172" s="38"/>
      <c r="AK172" s="38"/>
      <c r="AL172" s="30"/>
    </row>
    <row r="173" spans="1:38" ht="3" customHeight="1">
      <c r="A173" s="58"/>
      <c r="B173" s="1"/>
      <c r="C173" s="58"/>
      <c r="D173" s="29"/>
      <c r="E173" s="29"/>
      <c r="F173" s="27"/>
      <c r="G173" s="27"/>
      <c r="H173" s="27"/>
      <c r="I173" s="27"/>
      <c r="J173" s="27"/>
      <c r="K173" s="32"/>
      <c r="L173" s="27"/>
      <c r="M173" s="27"/>
      <c r="N173" s="32"/>
      <c r="O173" s="27"/>
      <c r="P173" s="27"/>
      <c r="R173" s="59"/>
      <c r="S173" s="34"/>
      <c r="T173" s="29"/>
      <c r="U173" s="29"/>
      <c r="V173" s="27"/>
      <c r="W173" s="27"/>
      <c r="X173" s="27"/>
      <c r="Y173" s="27"/>
      <c r="AE173" s="60"/>
      <c r="AF173" s="60"/>
      <c r="AG173" s="26"/>
      <c r="AH173" s="26"/>
      <c r="AI173" s="38"/>
      <c r="AJ173" s="38"/>
      <c r="AK173" s="38"/>
      <c r="AL173" s="30"/>
    </row>
    <row r="174" spans="1:38" s="26" customFormat="1">
      <c r="A174" s="2"/>
      <c r="B174" s="2"/>
      <c r="C174" s="2"/>
      <c r="D174" s="27"/>
      <c r="E174" s="27"/>
      <c r="F174" s="27"/>
      <c r="G174" s="27"/>
      <c r="H174" s="27"/>
      <c r="I174" s="27"/>
      <c r="J174" s="27"/>
      <c r="K174" s="32"/>
      <c r="L174" s="27"/>
      <c r="M174" s="27"/>
      <c r="N174" s="32"/>
      <c r="O174" s="27"/>
      <c r="P174" s="27"/>
      <c r="R174" s="59"/>
      <c r="S174" s="34"/>
      <c r="T174" s="29"/>
      <c r="U174" s="29"/>
      <c r="V174" s="27"/>
      <c r="W174" s="27"/>
      <c r="X174" s="27"/>
      <c r="Y174" s="27"/>
      <c r="AE174" s="54"/>
      <c r="AF174" s="54"/>
      <c r="AI174" s="38"/>
      <c r="AJ174" s="38"/>
      <c r="AK174" s="38"/>
      <c r="AL174" s="48"/>
    </row>
    <row r="175" spans="1:38" s="26" customFormat="1" ht="15">
      <c r="A175" s="57"/>
      <c r="B175" s="57"/>
      <c r="C175" s="57" t="s">
        <v>67</v>
      </c>
      <c r="D175" s="27"/>
      <c r="E175" s="27"/>
      <c r="F175" s="27"/>
      <c r="G175" s="27"/>
      <c r="H175" s="27"/>
      <c r="I175" s="27"/>
      <c r="J175" s="27"/>
      <c r="K175" s="32"/>
      <c r="L175" s="27"/>
      <c r="M175" s="27"/>
      <c r="N175" s="32"/>
      <c r="O175" s="27"/>
      <c r="P175" s="27"/>
      <c r="Q175" s="50" t="str">
        <f>C175</f>
        <v>M50</v>
      </c>
      <c r="R175" s="59"/>
      <c r="S175" s="34"/>
      <c r="T175" s="29"/>
      <c r="U175" s="29"/>
      <c r="V175" s="27"/>
      <c r="W175" s="27"/>
      <c r="X175" s="27"/>
      <c r="Y175" s="27"/>
      <c r="AE175" s="54"/>
      <c r="AF175" s="54"/>
      <c r="AI175" s="38">
        <v>1152</v>
      </c>
      <c r="AJ175" s="38">
        <v>1084</v>
      </c>
      <c r="AK175" s="38">
        <v>996</v>
      </c>
      <c r="AL175" s="48"/>
    </row>
    <row r="176" spans="1:38" s="26" customFormat="1" ht="15">
      <c r="A176" s="58">
        <v>1</v>
      </c>
      <c r="B176" s="58">
        <v>1</v>
      </c>
      <c r="C176" s="58" t="s">
        <v>66</v>
      </c>
      <c r="D176" s="29" t="s">
        <v>56</v>
      </c>
      <c r="E176" s="29">
        <v>284</v>
      </c>
      <c r="F176" s="27">
        <v>287</v>
      </c>
      <c r="G176" s="27"/>
      <c r="H176" s="27"/>
      <c r="I176" s="27"/>
      <c r="J176" s="27"/>
      <c r="K176" s="32">
        <f t="shared" ref="K176:K207" si="24"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571</v>
      </c>
      <c r="L176" s="32" t="s">
        <v>927</v>
      </c>
      <c r="M176" s="32" t="s">
        <v>68</v>
      </c>
      <c r="N176" s="32">
        <f t="shared" ref="N176:N207" si="25">K176-(ROW(K176)-ROW(K$6))/10000</f>
        <v>570.98299999999995</v>
      </c>
      <c r="O176" s="32">
        <f t="shared" ref="O176:O207" si="26">COUNT(E176:J176)</f>
        <v>2</v>
      </c>
      <c r="P176" s="32">
        <f t="shared" ref="P176:P207" ca="1" si="27">IF(AND(O176=1,OFFSET(D176,0,P$3)&gt;0),"Y",0)</f>
        <v>0</v>
      </c>
      <c r="Q176" s="33" t="s">
        <v>67</v>
      </c>
      <c r="R176" s="55">
        <f t="shared" ref="R176:R207" si="28">1-(Q176=Q175)</f>
        <v>0</v>
      </c>
      <c r="S176" s="34">
        <f t="shared" ref="S176:S207" si="29">N176+T176/1000+U176/10000+V176/100000+W176/1000000+X176/10000000+Y176/100000000</f>
        <v>571.29840000000002</v>
      </c>
      <c r="T176" s="27">
        <v>287</v>
      </c>
      <c r="U176" s="29">
        <v>284</v>
      </c>
      <c r="V176" s="27"/>
      <c r="W176" s="27"/>
      <c r="X176" s="27"/>
      <c r="Y176" s="27"/>
      <c r="AE176" s="54"/>
      <c r="AF176" s="54"/>
      <c r="AI176" s="38"/>
      <c r="AJ176" s="38"/>
      <c r="AK176" s="38"/>
      <c r="AL176" s="48"/>
    </row>
    <row r="177" spans="1:38" s="26" customFormat="1" ht="15">
      <c r="A177" s="58">
        <v>2</v>
      </c>
      <c r="B177" s="58">
        <v>2</v>
      </c>
      <c r="C177" s="58" t="s">
        <v>79</v>
      </c>
      <c r="D177" s="29" t="s">
        <v>45</v>
      </c>
      <c r="E177" s="29">
        <v>277</v>
      </c>
      <c r="F177" s="27">
        <v>281</v>
      </c>
      <c r="G177" s="27"/>
      <c r="H177" s="27"/>
      <c r="I177" s="27"/>
      <c r="J177" s="27"/>
      <c r="K177" s="32">
        <f t="shared" si="24"/>
        <v>558</v>
      </c>
      <c r="L177" s="32" t="s">
        <v>927</v>
      </c>
      <c r="M177" s="32" t="s">
        <v>100</v>
      </c>
      <c r="N177" s="32">
        <f t="shared" si="25"/>
        <v>557.98289999999997</v>
      </c>
      <c r="O177" s="32">
        <f t="shared" si="26"/>
        <v>2</v>
      </c>
      <c r="P177" s="32">
        <f t="shared" ca="1" si="27"/>
        <v>0</v>
      </c>
      <c r="Q177" s="33" t="s">
        <v>67</v>
      </c>
      <c r="R177" s="55">
        <f t="shared" si="28"/>
        <v>0</v>
      </c>
      <c r="S177" s="34">
        <f t="shared" si="29"/>
        <v>558.2915999999999</v>
      </c>
      <c r="T177" s="27">
        <v>281</v>
      </c>
      <c r="U177" s="29">
        <v>277</v>
      </c>
      <c r="V177" s="27"/>
      <c r="W177" s="27"/>
      <c r="X177" s="27"/>
      <c r="Y177" s="27"/>
      <c r="AE177" s="54"/>
      <c r="AF177" s="54"/>
      <c r="AI177" s="38"/>
      <c r="AJ177" s="38"/>
      <c r="AK177" s="38"/>
      <c r="AL177" s="48"/>
    </row>
    <row r="178" spans="1:38" s="26" customFormat="1" ht="15">
      <c r="A178" s="58">
        <v>3</v>
      </c>
      <c r="B178" s="58">
        <v>3</v>
      </c>
      <c r="C178" s="58" t="s">
        <v>94</v>
      </c>
      <c r="D178" s="29" t="s">
        <v>96</v>
      </c>
      <c r="E178" s="29">
        <v>264</v>
      </c>
      <c r="F178" s="27">
        <v>274</v>
      </c>
      <c r="G178" s="27"/>
      <c r="H178" s="27"/>
      <c r="I178" s="27"/>
      <c r="J178" s="27"/>
      <c r="K178" s="32">
        <f t="shared" si="24"/>
        <v>538</v>
      </c>
      <c r="L178" s="32" t="s">
        <v>927</v>
      </c>
      <c r="M178" s="32" t="s">
        <v>130</v>
      </c>
      <c r="N178" s="32">
        <f t="shared" si="25"/>
        <v>537.9828</v>
      </c>
      <c r="O178" s="32">
        <f t="shared" si="26"/>
        <v>2</v>
      </c>
      <c r="P178" s="32">
        <f t="shared" ca="1" si="27"/>
        <v>0</v>
      </c>
      <c r="Q178" s="33" t="s">
        <v>67</v>
      </c>
      <c r="R178" s="55">
        <f t="shared" si="28"/>
        <v>0</v>
      </c>
      <c r="S178" s="34">
        <f t="shared" si="29"/>
        <v>538.28319999999997</v>
      </c>
      <c r="T178" s="27">
        <v>274</v>
      </c>
      <c r="U178" s="29">
        <v>264</v>
      </c>
      <c r="V178" s="27"/>
      <c r="W178" s="27"/>
      <c r="X178" s="27"/>
      <c r="Y178" s="27"/>
      <c r="AE178" s="54"/>
      <c r="AF178" s="54"/>
      <c r="AI178" s="38"/>
      <c r="AJ178" s="38"/>
      <c r="AK178" s="38"/>
      <c r="AL178" s="48"/>
    </row>
    <row r="179" spans="1:38" s="26" customFormat="1" ht="15">
      <c r="A179" s="58">
        <v>4</v>
      </c>
      <c r="B179" s="58">
        <v>4</v>
      </c>
      <c r="C179" s="58" t="s">
        <v>129</v>
      </c>
      <c r="D179" s="29" t="s">
        <v>56</v>
      </c>
      <c r="E179" s="29">
        <v>246</v>
      </c>
      <c r="F179" s="27">
        <v>255</v>
      </c>
      <c r="G179" s="27"/>
      <c r="H179" s="27"/>
      <c r="I179" s="27"/>
      <c r="J179" s="27"/>
      <c r="K179" s="32">
        <f t="shared" si="24"/>
        <v>501</v>
      </c>
      <c r="L179" s="32" t="s">
        <v>927</v>
      </c>
      <c r="M179" s="32"/>
      <c r="N179" s="32">
        <f t="shared" si="25"/>
        <v>500.98270000000002</v>
      </c>
      <c r="O179" s="32">
        <f t="shared" si="26"/>
        <v>2</v>
      </c>
      <c r="P179" s="32">
        <f t="shared" ca="1" si="27"/>
        <v>0</v>
      </c>
      <c r="Q179" s="33" t="s">
        <v>67</v>
      </c>
      <c r="R179" s="55">
        <f t="shared" si="28"/>
        <v>0</v>
      </c>
      <c r="S179" s="34">
        <f t="shared" si="29"/>
        <v>501.26230000000004</v>
      </c>
      <c r="T179" s="27">
        <v>255</v>
      </c>
      <c r="U179" s="29">
        <v>246</v>
      </c>
      <c r="V179" s="27"/>
      <c r="W179" s="27"/>
      <c r="X179" s="27"/>
      <c r="Y179" s="27"/>
      <c r="AE179" s="54"/>
      <c r="AF179" s="54"/>
      <c r="AI179" s="38"/>
      <c r="AJ179" s="38"/>
      <c r="AK179" s="38"/>
      <c r="AL179" s="48"/>
    </row>
    <row r="180" spans="1:38" s="26" customFormat="1" ht="15">
      <c r="A180" s="58">
        <v>5</v>
      </c>
      <c r="B180" s="58">
        <v>5</v>
      </c>
      <c r="C180" s="58" t="s">
        <v>167</v>
      </c>
      <c r="D180" s="29" t="s">
        <v>82</v>
      </c>
      <c r="E180" s="29">
        <v>243</v>
      </c>
      <c r="F180" s="27">
        <v>236</v>
      </c>
      <c r="G180" s="27"/>
      <c r="H180" s="27"/>
      <c r="I180" s="27"/>
      <c r="J180" s="27"/>
      <c r="K180" s="32">
        <f t="shared" si="24"/>
        <v>479</v>
      </c>
      <c r="L180" s="32" t="s">
        <v>927</v>
      </c>
      <c r="M180" s="32"/>
      <c r="N180" s="32">
        <f t="shared" si="25"/>
        <v>478.98259999999999</v>
      </c>
      <c r="O180" s="32">
        <f t="shared" si="26"/>
        <v>2</v>
      </c>
      <c r="P180" s="32">
        <f t="shared" ca="1" si="27"/>
        <v>0</v>
      </c>
      <c r="Q180" s="33" t="s">
        <v>67</v>
      </c>
      <c r="R180" s="55">
        <f t="shared" si="28"/>
        <v>0</v>
      </c>
      <c r="S180" s="34">
        <f t="shared" si="29"/>
        <v>479.24919999999997</v>
      </c>
      <c r="T180" s="29">
        <v>243</v>
      </c>
      <c r="U180" s="27">
        <v>236</v>
      </c>
      <c r="V180" s="27"/>
      <c r="W180" s="27"/>
      <c r="X180" s="27"/>
      <c r="Y180" s="27"/>
      <c r="AE180" s="54"/>
      <c r="AF180" s="54"/>
      <c r="AI180" s="38"/>
      <c r="AJ180" s="38"/>
      <c r="AK180" s="38"/>
      <c r="AL180" s="48"/>
    </row>
    <row r="181" spans="1:38" s="26" customFormat="1" ht="15">
      <c r="A181" s="58">
        <v>6</v>
      </c>
      <c r="B181" s="58">
        <v>6</v>
      </c>
      <c r="C181" s="58" t="s">
        <v>190</v>
      </c>
      <c r="D181" s="29" t="s">
        <v>117</v>
      </c>
      <c r="E181" s="29">
        <v>247</v>
      </c>
      <c r="F181" s="27">
        <v>225</v>
      </c>
      <c r="G181" s="27"/>
      <c r="H181" s="27"/>
      <c r="I181" s="27"/>
      <c r="J181" s="27"/>
      <c r="K181" s="32">
        <f t="shared" si="24"/>
        <v>472</v>
      </c>
      <c r="L181" s="32" t="s">
        <v>927</v>
      </c>
      <c r="M181" s="32"/>
      <c r="N181" s="32">
        <f t="shared" si="25"/>
        <v>471.98250000000002</v>
      </c>
      <c r="O181" s="32">
        <f t="shared" si="26"/>
        <v>2</v>
      </c>
      <c r="P181" s="32">
        <f t="shared" ca="1" si="27"/>
        <v>0</v>
      </c>
      <c r="Q181" s="33" t="s">
        <v>67</v>
      </c>
      <c r="R181" s="55">
        <f t="shared" si="28"/>
        <v>0</v>
      </c>
      <c r="S181" s="34">
        <f t="shared" si="29"/>
        <v>472.25200000000001</v>
      </c>
      <c r="T181" s="29">
        <v>247</v>
      </c>
      <c r="U181" s="27">
        <v>225</v>
      </c>
      <c r="V181" s="27"/>
      <c r="W181" s="27"/>
      <c r="X181" s="27"/>
      <c r="Y181" s="27"/>
      <c r="AE181" s="54"/>
      <c r="AF181" s="54"/>
      <c r="AI181" s="38"/>
      <c r="AJ181" s="38"/>
      <c r="AK181" s="38"/>
      <c r="AL181" s="48"/>
    </row>
    <row r="182" spans="1:38" s="26" customFormat="1" ht="15">
      <c r="A182" s="58">
        <v>7</v>
      </c>
      <c r="B182" s="58">
        <v>7</v>
      </c>
      <c r="C182" s="58" t="s">
        <v>150</v>
      </c>
      <c r="D182" s="29" t="s">
        <v>53</v>
      </c>
      <c r="E182" s="29">
        <v>208</v>
      </c>
      <c r="F182" s="27">
        <v>242</v>
      </c>
      <c r="G182" s="27"/>
      <c r="H182" s="27"/>
      <c r="I182" s="27"/>
      <c r="J182" s="27"/>
      <c r="K182" s="32">
        <f t="shared" si="24"/>
        <v>450</v>
      </c>
      <c r="L182" s="32" t="s">
        <v>927</v>
      </c>
      <c r="M182" s="32"/>
      <c r="N182" s="32">
        <f t="shared" si="25"/>
        <v>449.98239999999998</v>
      </c>
      <c r="O182" s="32">
        <f t="shared" si="26"/>
        <v>2</v>
      </c>
      <c r="P182" s="32">
        <f t="shared" ca="1" si="27"/>
        <v>0</v>
      </c>
      <c r="Q182" s="33" t="s">
        <v>67</v>
      </c>
      <c r="R182" s="55">
        <f t="shared" si="28"/>
        <v>0</v>
      </c>
      <c r="S182" s="34">
        <f t="shared" si="29"/>
        <v>450.24520000000001</v>
      </c>
      <c r="T182" s="27">
        <v>242</v>
      </c>
      <c r="U182" s="29">
        <v>208</v>
      </c>
      <c r="V182" s="27"/>
      <c r="W182" s="27"/>
      <c r="X182" s="27"/>
      <c r="Y182" s="27"/>
      <c r="AE182" s="54"/>
      <c r="AF182" s="54"/>
      <c r="AI182" s="38"/>
      <c r="AJ182" s="38"/>
      <c r="AK182" s="38"/>
      <c r="AL182" s="48"/>
    </row>
    <row r="183" spans="1:38" s="26" customFormat="1" ht="15">
      <c r="A183" s="58">
        <v>8</v>
      </c>
      <c r="B183" s="58">
        <v>8</v>
      </c>
      <c r="C183" s="58" t="s">
        <v>186</v>
      </c>
      <c r="D183" s="29" t="s">
        <v>64</v>
      </c>
      <c r="E183" s="29">
        <v>195</v>
      </c>
      <c r="F183" s="27">
        <v>227</v>
      </c>
      <c r="G183" s="27"/>
      <c r="H183" s="27"/>
      <c r="I183" s="27"/>
      <c r="J183" s="27"/>
      <c r="K183" s="32">
        <f t="shared" si="24"/>
        <v>422</v>
      </c>
      <c r="L183" s="32" t="s">
        <v>927</v>
      </c>
      <c r="M183" s="32"/>
      <c r="N183" s="32">
        <f t="shared" si="25"/>
        <v>421.98230000000001</v>
      </c>
      <c r="O183" s="32">
        <f t="shared" si="26"/>
        <v>2</v>
      </c>
      <c r="P183" s="32">
        <f t="shared" ca="1" si="27"/>
        <v>0</v>
      </c>
      <c r="Q183" s="33" t="s">
        <v>67</v>
      </c>
      <c r="R183" s="55">
        <f t="shared" si="28"/>
        <v>0</v>
      </c>
      <c r="S183" s="34">
        <f t="shared" si="29"/>
        <v>422.22879999999998</v>
      </c>
      <c r="T183" s="27">
        <v>227</v>
      </c>
      <c r="U183" s="29">
        <v>195</v>
      </c>
      <c r="V183" s="27"/>
      <c r="W183" s="27"/>
      <c r="X183" s="27"/>
      <c r="Y183" s="27"/>
      <c r="AE183" s="54"/>
      <c r="AF183" s="54"/>
      <c r="AI183" s="38"/>
      <c r="AJ183" s="38"/>
      <c r="AK183" s="38"/>
      <c r="AL183" s="48"/>
    </row>
    <row r="184" spans="1:38" s="26" customFormat="1" ht="15">
      <c r="A184" s="58">
        <v>9</v>
      </c>
      <c r="B184" s="58">
        <v>9</v>
      </c>
      <c r="C184" s="58" t="s">
        <v>231</v>
      </c>
      <c r="D184" s="29" t="s">
        <v>36</v>
      </c>
      <c r="E184" s="29">
        <v>209</v>
      </c>
      <c r="F184" s="27">
        <v>201</v>
      </c>
      <c r="G184" s="27"/>
      <c r="H184" s="27"/>
      <c r="I184" s="27"/>
      <c r="J184" s="27"/>
      <c r="K184" s="32">
        <f t="shared" si="24"/>
        <v>410</v>
      </c>
      <c r="L184" s="32" t="s">
        <v>927</v>
      </c>
      <c r="M184" s="32"/>
      <c r="N184" s="32">
        <f t="shared" si="25"/>
        <v>409.98219999999998</v>
      </c>
      <c r="O184" s="32">
        <f t="shared" si="26"/>
        <v>2</v>
      </c>
      <c r="P184" s="32">
        <f t="shared" ca="1" si="27"/>
        <v>0</v>
      </c>
      <c r="Q184" s="33" t="s">
        <v>67</v>
      </c>
      <c r="R184" s="55">
        <f t="shared" si="28"/>
        <v>0</v>
      </c>
      <c r="S184" s="34">
        <f t="shared" si="29"/>
        <v>410.21129999999999</v>
      </c>
      <c r="T184" s="29">
        <v>209</v>
      </c>
      <c r="U184" s="27">
        <v>201</v>
      </c>
      <c r="V184" s="27"/>
      <c r="W184" s="27"/>
      <c r="X184" s="27"/>
      <c r="Y184" s="27"/>
      <c r="AE184" s="54"/>
      <c r="AF184" s="54"/>
      <c r="AI184" s="38"/>
      <c r="AJ184" s="38"/>
      <c r="AK184" s="38"/>
      <c r="AL184" s="48"/>
    </row>
    <row r="185" spans="1:38" s="26" customFormat="1" ht="15">
      <c r="A185" s="58">
        <v>10</v>
      </c>
      <c r="B185" s="58">
        <v>10</v>
      </c>
      <c r="C185" s="58" t="s">
        <v>213</v>
      </c>
      <c r="D185" s="29" t="s">
        <v>117</v>
      </c>
      <c r="E185" s="29">
        <v>196</v>
      </c>
      <c r="F185" s="27">
        <v>213</v>
      </c>
      <c r="G185" s="27"/>
      <c r="H185" s="27"/>
      <c r="I185" s="27"/>
      <c r="J185" s="27"/>
      <c r="K185" s="32">
        <f t="shared" si="24"/>
        <v>409</v>
      </c>
      <c r="L185" s="32" t="s">
        <v>927</v>
      </c>
      <c r="M185" s="32"/>
      <c r="N185" s="32">
        <f t="shared" si="25"/>
        <v>408.9821</v>
      </c>
      <c r="O185" s="32">
        <f t="shared" si="26"/>
        <v>2</v>
      </c>
      <c r="P185" s="32">
        <f t="shared" ca="1" si="27"/>
        <v>0</v>
      </c>
      <c r="Q185" s="33" t="s">
        <v>67</v>
      </c>
      <c r="R185" s="55">
        <f t="shared" si="28"/>
        <v>0</v>
      </c>
      <c r="S185" s="34">
        <f t="shared" si="29"/>
        <v>409.21470000000005</v>
      </c>
      <c r="T185" s="27">
        <v>213</v>
      </c>
      <c r="U185" s="29">
        <v>196</v>
      </c>
      <c r="V185" s="27"/>
      <c r="W185" s="27"/>
      <c r="X185" s="27"/>
      <c r="Y185" s="27"/>
      <c r="AE185" s="54"/>
      <c r="AF185" s="54"/>
      <c r="AI185" s="38"/>
      <c r="AJ185" s="38"/>
      <c r="AK185" s="38"/>
      <c r="AL185" s="48"/>
    </row>
    <row r="186" spans="1:38" s="26" customFormat="1" ht="15">
      <c r="A186" s="58">
        <v>11</v>
      </c>
      <c r="B186" s="58">
        <v>11</v>
      </c>
      <c r="C186" s="58" t="s">
        <v>251</v>
      </c>
      <c r="D186" s="29" t="s">
        <v>162</v>
      </c>
      <c r="E186" s="29">
        <v>210</v>
      </c>
      <c r="F186" s="27">
        <v>187</v>
      </c>
      <c r="G186" s="27"/>
      <c r="H186" s="27"/>
      <c r="I186" s="27"/>
      <c r="J186" s="27"/>
      <c r="K186" s="32">
        <f t="shared" si="24"/>
        <v>397</v>
      </c>
      <c r="L186" s="32" t="s">
        <v>927</v>
      </c>
      <c r="M186" s="32"/>
      <c r="N186" s="32">
        <f t="shared" si="25"/>
        <v>396.98200000000003</v>
      </c>
      <c r="O186" s="32">
        <f t="shared" si="26"/>
        <v>2</v>
      </c>
      <c r="P186" s="32">
        <f t="shared" ca="1" si="27"/>
        <v>0</v>
      </c>
      <c r="Q186" s="33" t="s">
        <v>67</v>
      </c>
      <c r="R186" s="55">
        <f t="shared" si="28"/>
        <v>0</v>
      </c>
      <c r="S186" s="34">
        <f t="shared" si="29"/>
        <v>397.21070000000003</v>
      </c>
      <c r="T186" s="29">
        <v>210</v>
      </c>
      <c r="U186" s="27">
        <v>187</v>
      </c>
      <c r="V186" s="27"/>
      <c r="W186" s="27"/>
      <c r="X186" s="27"/>
      <c r="Y186" s="27"/>
      <c r="AE186" s="54"/>
      <c r="AF186" s="54"/>
      <c r="AI186" s="38"/>
      <c r="AJ186" s="38"/>
      <c r="AK186" s="38"/>
      <c r="AL186" s="48"/>
    </row>
    <row r="187" spans="1:38" s="26" customFormat="1" ht="15">
      <c r="A187" s="58">
        <v>12</v>
      </c>
      <c r="B187" s="58">
        <v>12</v>
      </c>
      <c r="C187" s="58" t="s">
        <v>252</v>
      </c>
      <c r="D187" s="29" t="s">
        <v>45</v>
      </c>
      <c r="E187" s="29">
        <v>198</v>
      </c>
      <c r="F187" s="27">
        <v>186</v>
      </c>
      <c r="G187" s="27"/>
      <c r="H187" s="27"/>
      <c r="I187" s="27"/>
      <c r="J187" s="27"/>
      <c r="K187" s="32">
        <f t="shared" si="24"/>
        <v>384</v>
      </c>
      <c r="L187" s="32" t="s">
        <v>927</v>
      </c>
      <c r="M187" s="32"/>
      <c r="N187" s="32">
        <f t="shared" si="25"/>
        <v>383.9819</v>
      </c>
      <c r="O187" s="32">
        <f t="shared" si="26"/>
        <v>2</v>
      </c>
      <c r="P187" s="32">
        <f t="shared" ca="1" si="27"/>
        <v>0</v>
      </c>
      <c r="Q187" s="33" t="s">
        <v>67</v>
      </c>
      <c r="R187" s="55">
        <f t="shared" si="28"/>
        <v>0</v>
      </c>
      <c r="S187" s="34">
        <f t="shared" si="29"/>
        <v>384.19849999999997</v>
      </c>
      <c r="T187" s="29">
        <v>198</v>
      </c>
      <c r="U187" s="27">
        <v>186</v>
      </c>
      <c r="V187" s="27"/>
      <c r="W187" s="27"/>
      <c r="X187" s="27"/>
      <c r="Y187" s="27"/>
      <c r="AE187" s="54"/>
      <c r="AF187" s="54"/>
      <c r="AI187" s="38"/>
      <c r="AJ187" s="38"/>
      <c r="AK187" s="38"/>
      <c r="AL187" s="48"/>
    </row>
    <row r="188" spans="1:38" s="26" customFormat="1" ht="15">
      <c r="A188" s="58">
        <v>13</v>
      </c>
      <c r="B188" s="58">
        <v>13</v>
      </c>
      <c r="C188" s="58" t="s">
        <v>242</v>
      </c>
      <c r="D188" s="29" t="s">
        <v>137</v>
      </c>
      <c r="E188" s="29">
        <v>191</v>
      </c>
      <c r="F188" s="27">
        <v>192</v>
      </c>
      <c r="G188" s="27"/>
      <c r="H188" s="27"/>
      <c r="I188" s="27"/>
      <c r="J188" s="27"/>
      <c r="K188" s="32">
        <f t="shared" si="24"/>
        <v>383</v>
      </c>
      <c r="L188" s="32" t="s">
        <v>927</v>
      </c>
      <c r="M188" s="32"/>
      <c r="N188" s="32">
        <f t="shared" si="25"/>
        <v>382.98180000000002</v>
      </c>
      <c r="O188" s="32">
        <f t="shared" si="26"/>
        <v>2</v>
      </c>
      <c r="P188" s="32">
        <f t="shared" ca="1" si="27"/>
        <v>0</v>
      </c>
      <c r="Q188" s="33" t="s">
        <v>67</v>
      </c>
      <c r="R188" s="55">
        <f t="shared" si="28"/>
        <v>0</v>
      </c>
      <c r="S188" s="34">
        <f t="shared" si="29"/>
        <v>383.19290000000001</v>
      </c>
      <c r="T188" s="27">
        <v>192</v>
      </c>
      <c r="U188" s="29">
        <v>191</v>
      </c>
      <c r="V188" s="27"/>
      <c r="W188" s="27"/>
      <c r="X188" s="27"/>
      <c r="Y188" s="27"/>
      <c r="AE188" s="54"/>
      <c r="AF188" s="54"/>
      <c r="AI188" s="38"/>
      <c r="AJ188" s="38"/>
      <c r="AK188" s="38"/>
      <c r="AL188" s="48"/>
    </row>
    <row r="189" spans="1:38" s="26" customFormat="1" ht="15">
      <c r="A189" s="58">
        <v>14</v>
      </c>
      <c r="B189" s="58">
        <v>14</v>
      </c>
      <c r="C189" s="58" t="s">
        <v>254</v>
      </c>
      <c r="D189" s="29" t="s">
        <v>112</v>
      </c>
      <c r="E189" s="29">
        <v>173</v>
      </c>
      <c r="F189" s="27">
        <v>184</v>
      </c>
      <c r="G189" s="27"/>
      <c r="H189" s="27"/>
      <c r="I189" s="27"/>
      <c r="J189" s="27"/>
      <c r="K189" s="32">
        <f t="shared" si="24"/>
        <v>357</v>
      </c>
      <c r="L189" s="32" t="s">
        <v>927</v>
      </c>
      <c r="M189" s="32"/>
      <c r="N189" s="32">
        <f t="shared" si="25"/>
        <v>356.98169999999999</v>
      </c>
      <c r="O189" s="32">
        <f t="shared" si="26"/>
        <v>2</v>
      </c>
      <c r="P189" s="32">
        <f t="shared" ca="1" si="27"/>
        <v>0</v>
      </c>
      <c r="Q189" s="33" t="s">
        <v>67</v>
      </c>
      <c r="R189" s="55">
        <f t="shared" si="28"/>
        <v>0</v>
      </c>
      <c r="S189" s="34">
        <f t="shared" si="29"/>
        <v>357.18299999999999</v>
      </c>
      <c r="T189" s="27">
        <v>184</v>
      </c>
      <c r="U189" s="29">
        <v>173</v>
      </c>
      <c r="V189" s="27"/>
      <c r="W189" s="27"/>
      <c r="X189" s="27"/>
      <c r="Y189" s="27"/>
      <c r="AE189" s="54"/>
      <c r="AF189" s="54"/>
      <c r="AI189" s="38"/>
      <c r="AJ189" s="38"/>
      <c r="AK189" s="38"/>
      <c r="AL189" s="48"/>
    </row>
    <row r="190" spans="1:38" s="26" customFormat="1" ht="15">
      <c r="A190" s="58">
        <v>15</v>
      </c>
      <c r="B190" s="58">
        <v>15</v>
      </c>
      <c r="C190" s="58" t="s">
        <v>234</v>
      </c>
      <c r="D190" s="29" t="s">
        <v>41</v>
      </c>
      <c r="E190" s="29">
        <v>139</v>
      </c>
      <c r="F190" s="27">
        <v>198</v>
      </c>
      <c r="G190" s="27"/>
      <c r="H190" s="27"/>
      <c r="I190" s="27"/>
      <c r="J190" s="27"/>
      <c r="K190" s="32">
        <f t="shared" si="24"/>
        <v>337</v>
      </c>
      <c r="L190" s="32" t="s">
        <v>927</v>
      </c>
      <c r="M190" s="32"/>
      <c r="N190" s="32">
        <f t="shared" si="25"/>
        <v>336.98160000000001</v>
      </c>
      <c r="O190" s="32">
        <f t="shared" si="26"/>
        <v>2</v>
      </c>
      <c r="P190" s="32">
        <f t="shared" ca="1" si="27"/>
        <v>0</v>
      </c>
      <c r="Q190" s="33" t="s">
        <v>67</v>
      </c>
      <c r="R190" s="55">
        <f t="shared" si="28"/>
        <v>0</v>
      </c>
      <c r="S190" s="34">
        <f t="shared" si="29"/>
        <v>337.19349999999997</v>
      </c>
      <c r="T190" s="27">
        <v>198</v>
      </c>
      <c r="U190" s="29">
        <v>139</v>
      </c>
      <c r="V190" s="27"/>
      <c r="W190" s="27"/>
      <c r="X190" s="27"/>
      <c r="Y190" s="27"/>
      <c r="AE190" s="54"/>
      <c r="AF190" s="54"/>
      <c r="AI190" s="38"/>
      <c r="AJ190" s="38"/>
      <c r="AK190" s="38"/>
      <c r="AL190" s="48"/>
    </row>
    <row r="191" spans="1:38" s="26" customFormat="1" ht="15">
      <c r="A191" s="58">
        <v>16</v>
      </c>
      <c r="B191" s="58">
        <v>16</v>
      </c>
      <c r="C191" s="58" t="s">
        <v>299</v>
      </c>
      <c r="D191" s="29" t="s">
        <v>53</v>
      </c>
      <c r="E191" s="29">
        <v>168</v>
      </c>
      <c r="F191" s="27">
        <v>154</v>
      </c>
      <c r="G191" s="27"/>
      <c r="H191" s="27"/>
      <c r="I191" s="27"/>
      <c r="J191" s="27"/>
      <c r="K191" s="32">
        <f t="shared" si="24"/>
        <v>322</v>
      </c>
      <c r="L191" s="32" t="s">
        <v>927</v>
      </c>
      <c r="M191" s="32"/>
      <c r="N191" s="32">
        <f t="shared" si="25"/>
        <v>321.98149999999998</v>
      </c>
      <c r="O191" s="32">
        <f t="shared" si="26"/>
        <v>2</v>
      </c>
      <c r="P191" s="32">
        <f t="shared" ca="1" si="27"/>
        <v>0</v>
      </c>
      <c r="Q191" s="33" t="s">
        <v>67</v>
      </c>
      <c r="R191" s="55">
        <f t="shared" si="28"/>
        <v>0</v>
      </c>
      <c r="S191" s="34">
        <f t="shared" si="29"/>
        <v>322.16489999999999</v>
      </c>
      <c r="T191" s="29">
        <v>168</v>
      </c>
      <c r="U191" s="27">
        <v>154</v>
      </c>
      <c r="V191" s="27"/>
      <c r="W191" s="27"/>
      <c r="X191" s="27"/>
      <c r="Y191" s="27"/>
      <c r="AE191" s="54"/>
      <c r="AF191" s="54"/>
      <c r="AI191" s="38"/>
      <c r="AJ191" s="38"/>
      <c r="AK191" s="38"/>
      <c r="AL191" s="48"/>
    </row>
    <row r="192" spans="1:38" s="26" customFormat="1" ht="15">
      <c r="A192" s="58">
        <v>17</v>
      </c>
      <c r="B192" s="58">
        <v>17</v>
      </c>
      <c r="C192" s="58" t="s">
        <v>313</v>
      </c>
      <c r="D192" s="29" t="s">
        <v>137</v>
      </c>
      <c r="E192" s="29">
        <v>167</v>
      </c>
      <c r="F192" s="27">
        <v>144</v>
      </c>
      <c r="G192" s="27"/>
      <c r="H192" s="27"/>
      <c r="I192" s="27"/>
      <c r="J192" s="27"/>
      <c r="K192" s="32">
        <f t="shared" si="24"/>
        <v>311</v>
      </c>
      <c r="L192" s="32" t="s">
        <v>927</v>
      </c>
      <c r="M192" s="32"/>
      <c r="N192" s="32">
        <f t="shared" si="25"/>
        <v>310.98140000000001</v>
      </c>
      <c r="O192" s="32">
        <f t="shared" si="26"/>
        <v>2</v>
      </c>
      <c r="P192" s="32">
        <f t="shared" ca="1" si="27"/>
        <v>0</v>
      </c>
      <c r="Q192" s="33" t="s">
        <v>67</v>
      </c>
      <c r="R192" s="55">
        <f t="shared" si="28"/>
        <v>0</v>
      </c>
      <c r="S192" s="34">
        <f t="shared" si="29"/>
        <v>311.1628</v>
      </c>
      <c r="T192" s="29">
        <v>167</v>
      </c>
      <c r="U192" s="27">
        <v>144</v>
      </c>
      <c r="V192" s="27"/>
      <c r="W192" s="27"/>
      <c r="X192" s="27"/>
      <c r="Y192" s="27"/>
      <c r="AE192" s="54"/>
      <c r="AF192" s="54"/>
      <c r="AI192" s="38"/>
      <c r="AJ192" s="38"/>
      <c r="AK192" s="38"/>
      <c r="AL192" s="48"/>
    </row>
    <row r="193" spans="1:38" s="26" customFormat="1" ht="15">
      <c r="A193" s="58">
        <v>18</v>
      </c>
      <c r="B193" s="58">
        <v>18</v>
      </c>
      <c r="C193" s="58" t="s">
        <v>310</v>
      </c>
      <c r="D193" s="29" t="s">
        <v>82</v>
      </c>
      <c r="E193" s="29">
        <v>165</v>
      </c>
      <c r="F193" s="27">
        <v>146</v>
      </c>
      <c r="G193" s="27"/>
      <c r="H193" s="27"/>
      <c r="I193" s="27"/>
      <c r="J193" s="27"/>
      <c r="K193" s="32">
        <f t="shared" si="24"/>
        <v>311</v>
      </c>
      <c r="L193" s="32" t="s">
        <v>927</v>
      </c>
      <c r="M193" s="32"/>
      <c r="N193" s="32">
        <f t="shared" si="25"/>
        <v>310.98129999999998</v>
      </c>
      <c r="O193" s="32">
        <f t="shared" si="26"/>
        <v>2</v>
      </c>
      <c r="P193" s="32">
        <f t="shared" ca="1" si="27"/>
        <v>0</v>
      </c>
      <c r="Q193" s="33" t="s">
        <v>67</v>
      </c>
      <c r="R193" s="55">
        <f t="shared" si="28"/>
        <v>0</v>
      </c>
      <c r="S193" s="34">
        <f t="shared" si="29"/>
        <v>311.16089999999997</v>
      </c>
      <c r="T193" s="29">
        <v>165</v>
      </c>
      <c r="U193" s="27">
        <v>146</v>
      </c>
      <c r="V193" s="27"/>
      <c r="W193" s="27"/>
      <c r="X193" s="27"/>
      <c r="Y193" s="27"/>
      <c r="AE193" s="54"/>
      <c r="AF193" s="54"/>
      <c r="AI193" s="38"/>
      <c r="AJ193" s="38"/>
      <c r="AK193" s="38"/>
      <c r="AL193" s="48"/>
    </row>
    <row r="194" spans="1:38" s="26" customFormat="1" ht="15">
      <c r="A194" s="58">
        <v>19</v>
      </c>
      <c r="B194" s="58">
        <v>19</v>
      </c>
      <c r="C194" s="58" t="s">
        <v>599</v>
      </c>
      <c r="D194" s="29" t="s">
        <v>82</v>
      </c>
      <c r="E194" s="29">
        <v>293</v>
      </c>
      <c r="F194" s="27"/>
      <c r="G194" s="27"/>
      <c r="H194" s="27"/>
      <c r="I194" s="27"/>
      <c r="J194" s="27"/>
      <c r="K194" s="32">
        <f t="shared" si="24"/>
        <v>293</v>
      </c>
      <c r="L194" s="32" t="s">
        <v>927</v>
      </c>
      <c r="M194" s="32"/>
      <c r="N194" s="32">
        <f t="shared" si="25"/>
        <v>292.9812</v>
      </c>
      <c r="O194" s="32">
        <f t="shared" si="26"/>
        <v>1</v>
      </c>
      <c r="P194" s="32">
        <f t="shared" ca="1" si="27"/>
        <v>0</v>
      </c>
      <c r="Q194" s="33" t="s">
        <v>67</v>
      </c>
      <c r="R194" s="55">
        <f t="shared" si="28"/>
        <v>0</v>
      </c>
      <c r="S194" s="34">
        <f t="shared" si="29"/>
        <v>293.27420000000001</v>
      </c>
      <c r="T194" s="29">
        <v>293</v>
      </c>
      <c r="U194" s="27"/>
      <c r="V194" s="27"/>
      <c r="W194" s="27"/>
      <c r="X194" s="27"/>
      <c r="Y194" s="27"/>
      <c r="AE194" s="54"/>
      <c r="AF194" s="54"/>
      <c r="AI194" s="38"/>
      <c r="AJ194" s="38"/>
      <c r="AK194" s="38"/>
      <c r="AL194" s="48"/>
    </row>
    <row r="195" spans="1:38" s="26" customFormat="1" ht="15">
      <c r="A195" s="58">
        <v>20</v>
      </c>
      <c r="B195" s="58">
        <v>20</v>
      </c>
      <c r="C195" s="58" t="s">
        <v>600</v>
      </c>
      <c r="D195" s="29" t="s">
        <v>112</v>
      </c>
      <c r="E195" s="29">
        <v>275</v>
      </c>
      <c r="F195" s="27"/>
      <c r="G195" s="27"/>
      <c r="H195" s="27"/>
      <c r="I195" s="27"/>
      <c r="J195" s="27"/>
      <c r="K195" s="32">
        <f t="shared" si="24"/>
        <v>275</v>
      </c>
      <c r="L195" s="32" t="s">
        <v>927</v>
      </c>
      <c r="M195" s="32"/>
      <c r="N195" s="32">
        <f t="shared" si="25"/>
        <v>274.98110000000003</v>
      </c>
      <c r="O195" s="32">
        <f t="shared" si="26"/>
        <v>1</v>
      </c>
      <c r="P195" s="32">
        <f t="shared" ca="1" si="27"/>
        <v>0</v>
      </c>
      <c r="Q195" s="33" t="s">
        <v>67</v>
      </c>
      <c r="R195" s="55">
        <f t="shared" si="28"/>
        <v>0</v>
      </c>
      <c r="S195" s="34">
        <f t="shared" si="29"/>
        <v>275.2561</v>
      </c>
      <c r="T195" s="29">
        <v>275</v>
      </c>
      <c r="U195" s="27"/>
      <c r="V195" s="27"/>
      <c r="W195" s="27"/>
      <c r="X195" s="27"/>
      <c r="Y195" s="27"/>
      <c r="AE195" s="54"/>
      <c r="AF195" s="54"/>
      <c r="AI195" s="38"/>
      <c r="AJ195" s="38"/>
      <c r="AK195" s="38"/>
      <c r="AL195" s="48"/>
    </row>
    <row r="196" spans="1:38" s="26" customFormat="1" ht="15">
      <c r="A196" s="58">
        <v>21</v>
      </c>
      <c r="B196" s="58">
        <v>21</v>
      </c>
      <c r="C196" s="58" t="s">
        <v>601</v>
      </c>
      <c r="D196" s="29" t="s">
        <v>23</v>
      </c>
      <c r="E196" s="29">
        <v>271</v>
      </c>
      <c r="F196" s="27"/>
      <c r="G196" s="27"/>
      <c r="H196" s="27"/>
      <c r="I196" s="27"/>
      <c r="J196" s="27"/>
      <c r="K196" s="32">
        <f t="shared" si="24"/>
        <v>271</v>
      </c>
      <c r="L196" s="32" t="s">
        <v>927</v>
      </c>
      <c r="M196" s="32"/>
      <c r="N196" s="32">
        <f t="shared" si="25"/>
        <v>270.98099999999999</v>
      </c>
      <c r="O196" s="32">
        <f t="shared" si="26"/>
        <v>1</v>
      </c>
      <c r="P196" s="32">
        <f t="shared" ca="1" si="27"/>
        <v>0</v>
      </c>
      <c r="Q196" s="33" t="s">
        <v>67</v>
      </c>
      <c r="R196" s="55">
        <f t="shared" si="28"/>
        <v>0</v>
      </c>
      <c r="S196" s="34">
        <f t="shared" si="29"/>
        <v>271.25200000000001</v>
      </c>
      <c r="T196" s="29">
        <v>271</v>
      </c>
      <c r="U196" s="27"/>
      <c r="V196" s="27"/>
      <c r="W196" s="27"/>
      <c r="X196" s="27"/>
      <c r="Y196" s="27"/>
      <c r="AE196" s="54"/>
      <c r="AF196" s="54"/>
      <c r="AI196" s="38"/>
      <c r="AJ196" s="38"/>
      <c r="AK196" s="38"/>
      <c r="AL196" s="48"/>
    </row>
    <row r="197" spans="1:38" s="26" customFormat="1" ht="15">
      <c r="A197" s="58">
        <v>22</v>
      </c>
      <c r="B197" s="58">
        <v>22</v>
      </c>
      <c r="C197" s="58" t="s">
        <v>104</v>
      </c>
      <c r="D197" s="29" t="s">
        <v>41</v>
      </c>
      <c r="E197" s="29"/>
      <c r="F197" s="27">
        <v>268</v>
      </c>
      <c r="G197" s="27"/>
      <c r="H197" s="27"/>
      <c r="I197" s="27"/>
      <c r="J197" s="27"/>
      <c r="K197" s="32">
        <f t="shared" si="24"/>
        <v>268</v>
      </c>
      <c r="L197" s="32" t="s">
        <v>927</v>
      </c>
      <c r="M197" s="32"/>
      <c r="N197" s="32">
        <f t="shared" si="25"/>
        <v>267.98090000000002</v>
      </c>
      <c r="O197" s="32">
        <f t="shared" si="26"/>
        <v>1</v>
      </c>
      <c r="P197" s="32" t="str">
        <f t="shared" ca="1" si="27"/>
        <v>Y</v>
      </c>
      <c r="Q197" s="33" t="s">
        <v>67</v>
      </c>
      <c r="R197" s="34">
        <f t="shared" si="28"/>
        <v>0</v>
      </c>
      <c r="S197" s="34">
        <f t="shared" si="29"/>
        <v>268.24889999999999</v>
      </c>
      <c r="T197" s="27">
        <v>268</v>
      </c>
      <c r="U197" s="29"/>
      <c r="V197" s="27"/>
      <c r="W197" s="27"/>
      <c r="X197" s="27"/>
      <c r="Y197" s="27"/>
      <c r="AE197" s="54"/>
      <c r="AF197" s="54"/>
      <c r="AI197" s="38"/>
      <c r="AJ197" s="38"/>
      <c r="AK197" s="38"/>
      <c r="AL197" s="48"/>
    </row>
    <row r="198" spans="1:38" s="26" customFormat="1" ht="15">
      <c r="A198" s="58">
        <v>23</v>
      </c>
      <c r="B198" s="58">
        <v>23</v>
      </c>
      <c r="C198" s="58" t="s">
        <v>113</v>
      </c>
      <c r="D198" s="29" t="s">
        <v>56</v>
      </c>
      <c r="E198" s="29"/>
      <c r="F198" s="27">
        <v>263</v>
      </c>
      <c r="G198" s="27"/>
      <c r="H198" s="27"/>
      <c r="I198" s="27"/>
      <c r="J198" s="27"/>
      <c r="K198" s="32">
        <f t="shared" si="24"/>
        <v>263</v>
      </c>
      <c r="L198" s="32" t="s">
        <v>927</v>
      </c>
      <c r="M198" s="32"/>
      <c r="N198" s="32">
        <f t="shared" si="25"/>
        <v>262.98079999999999</v>
      </c>
      <c r="O198" s="32">
        <f t="shared" si="26"/>
        <v>1</v>
      </c>
      <c r="P198" s="32" t="str">
        <f t="shared" ca="1" si="27"/>
        <v>Y</v>
      </c>
      <c r="Q198" s="33" t="s">
        <v>67</v>
      </c>
      <c r="R198" s="34">
        <f t="shared" si="28"/>
        <v>0</v>
      </c>
      <c r="S198" s="34">
        <f t="shared" si="29"/>
        <v>263.24379999999996</v>
      </c>
      <c r="T198" s="27">
        <v>263</v>
      </c>
      <c r="U198" s="29"/>
      <c r="V198" s="27"/>
      <c r="W198" s="27"/>
      <c r="X198" s="27"/>
      <c r="Y198" s="27"/>
      <c r="AE198" s="54"/>
      <c r="AF198" s="54"/>
      <c r="AI198" s="38"/>
      <c r="AJ198" s="38"/>
      <c r="AK198" s="38"/>
      <c r="AL198" s="48"/>
    </row>
    <row r="199" spans="1:38" s="26" customFormat="1" ht="15">
      <c r="A199" s="58">
        <v>24</v>
      </c>
      <c r="B199" s="58">
        <v>24</v>
      </c>
      <c r="C199" s="58" t="s">
        <v>326</v>
      </c>
      <c r="D199" s="29" t="s">
        <v>64</v>
      </c>
      <c r="E199" s="29">
        <v>119</v>
      </c>
      <c r="F199" s="27">
        <v>137</v>
      </c>
      <c r="G199" s="27"/>
      <c r="H199" s="27"/>
      <c r="I199" s="27"/>
      <c r="J199" s="27"/>
      <c r="K199" s="32">
        <f t="shared" si="24"/>
        <v>256</v>
      </c>
      <c r="L199" s="32" t="s">
        <v>927</v>
      </c>
      <c r="M199" s="32"/>
      <c r="N199" s="32">
        <f t="shared" si="25"/>
        <v>255.98070000000001</v>
      </c>
      <c r="O199" s="32">
        <f t="shared" si="26"/>
        <v>2</v>
      </c>
      <c r="P199" s="32">
        <f t="shared" ca="1" si="27"/>
        <v>0</v>
      </c>
      <c r="Q199" s="33" t="s">
        <v>67</v>
      </c>
      <c r="R199" s="55">
        <f t="shared" si="28"/>
        <v>0</v>
      </c>
      <c r="S199" s="34">
        <f t="shared" si="29"/>
        <v>256.12960000000004</v>
      </c>
      <c r="T199" s="27">
        <v>137</v>
      </c>
      <c r="U199" s="29">
        <v>119</v>
      </c>
      <c r="V199" s="27"/>
      <c r="W199" s="27"/>
      <c r="X199" s="27"/>
      <c r="Y199" s="27"/>
      <c r="AE199" s="54"/>
      <c r="AF199" s="54"/>
      <c r="AI199" s="38"/>
      <c r="AJ199" s="38"/>
      <c r="AK199" s="38"/>
      <c r="AL199" s="48"/>
    </row>
    <row r="200" spans="1:38" s="26" customFormat="1" ht="15">
      <c r="A200" s="58">
        <v>25</v>
      </c>
      <c r="B200" s="58">
        <v>25</v>
      </c>
      <c r="C200" s="58" t="s">
        <v>602</v>
      </c>
      <c r="D200" s="29" t="s">
        <v>23</v>
      </c>
      <c r="E200" s="29">
        <v>251</v>
      </c>
      <c r="F200" s="27"/>
      <c r="G200" s="27"/>
      <c r="H200" s="27"/>
      <c r="I200" s="27"/>
      <c r="J200" s="27"/>
      <c r="K200" s="32">
        <f t="shared" si="24"/>
        <v>251</v>
      </c>
      <c r="L200" s="32" t="s">
        <v>927</v>
      </c>
      <c r="M200" s="32"/>
      <c r="N200" s="32">
        <f t="shared" si="25"/>
        <v>250.98060000000001</v>
      </c>
      <c r="O200" s="32">
        <f t="shared" si="26"/>
        <v>1</v>
      </c>
      <c r="P200" s="32">
        <f t="shared" ca="1" si="27"/>
        <v>0</v>
      </c>
      <c r="Q200" s="33" t="s">
        <v>67</v>
      </c>
      <c r="R200" s="55">
        <f t="shared" si="28"/>
        <v>0</v>
      </c>
      <c r="S200" s="34">
        <f t="shared" si="29"/>
        <v>251.23160000000001</v>
      </c>
      <c r="T200" s="29">
        <v>251</v>
      </c>
      <c r="U200" s="27"/>
      <c r="V200" s="27"/>
      <c r="W200" s="27"/>
      <c r="X200" s="27"/>
      <c r="Y200" s="27"/>
      <c r="AE200" s="54"/>
      <c r="AF200" s="54"/>
      <c r="AI200" s="38"/>
      <c r="AJ200" s="38"/>
      <c r="AK200" s="38"/>
      <c r="AL200" s="48"/>
    </row>
    <row r="201" spans="1:38" s="26" customFormat="1" ht="15">
      <c r="A201" s="58">
        <v>26</v>
      </c>
      <c r="B201" s="58">
        <v>26</v>
      </c>
      <c r="C201" s="58" t="s">
        <v>343</v>
      </c>
      <c r="D201" s="29" t="s">
        <v>137</v>
      </c>
      <c r="E201" s="29">
        <v>118</v>
      </c>
      <c r="F201" s="27">
        <v>131</v>
      </c>
      <c r="G201" s="27"/>
      <c r="H201" s="27"/>
      <c r="I201" s="27"/>
      <c r="J201" s="27"/>
      <c r="K201" s="32">
        <f t="shared" si="24"/>
        <v>249</v>
      </c>
      <c r="L201" s="32" t="s">
        <v>927</v>
      </c>
      <c r="M201" s="32"/>
      <c r="N201" s="32">
        <f t="shared" si="25"/>
        <v>248.98050000000001</v>
      </c>
      <c r="O201" s="32">
        <f t="shared" si="26"/>
        <v>2</v>
      </c>
      <c r="P201" s="32">
        <f t="shared" ca="1" si="27"/>
        <v>0</v>
      </c>
      <c r="Q201" s="33" t="s">
        <v>67</v>
      </c>
      <c r="R201" s="55">
        <f t="shared" si="28"/>
        <v>0</v>
      </c>
      <c r="S201" s="34">
        <f t="shared" si="29"/>
        <v>249.1233</v>
      </c>
      <c r="T201" s="27">
        <v>131</v>
      </c>
      <c r="U201" s="29">
        <v>118</v>
      </c>
      <c r="V201" s="27"/>
      <c r="W201" s="27"/>
      <c r="X201" s="27"/>
      <c r="Y201" s="27"/>
      <c r="AE201" s="54"/>
      <c r="AF201" s="54"/>
      <c r="AI201" s="38"/>
      <c r="AJ201" s="38"/>
      <c r="AK201" s="38"/>
      <c r="AL201" s="48"/>
    </row>
    <row r="202" spans="1:38" s="26" customFormat="1" ht="15">
      <c r="A202" s="58">
        <v>27</v>
      </c>
      <c r="B202" s="58">
        <v>27</v>
      </c>
      <c r="C202" s="58" t="s">
        <v>147</v>
      </c>
      <c r="D202" s="29" t="s">
        <v>137</v>
      </c>
      <c r="E202" s="29"/>
      <c r="F202" s="27">
        <v>243</v>
      </c>
      <c r="G202" s="27"/>
      <c r="H202" s="27"/>
      <c r="I202" s="27"/>
      <c r="J202" s="27"/>
      <c r="K202" s="32">
        <f t="shared" si="24"/>
        <v>243</v>
      </c>
      <c r="L202" s="32" t="s">
        <v>927</v>
      </c>
      <c r="M202" s="32"/>
      <c r="N202" s="32">
        <f t="shared" si="25"/>
        <v>242.9804</v>
      </c>
      <c r="O202" s="32">
        <f t="shared" si="26"/>
        <v>1</v>
      </c>
      <c r="P202" s="32" t="str">
        <f t="shared" ca="1" si="27"/>
        <v>Y</v>
      </c>
      <c r="Q202" s="33" t="s">
        <v>67</v>
      </c>
      <c r="R202" s="34">
        <f t="shared" si="28"/>
        <v>0</v>
      </c>
      <c r="S202" s="34">
        <f t="shared" si="29"/>
        <v>243.2234</v>
      </c>
      <c r="T202" s="27">
        <v>243</v>
      </c>
      <c r="U202" s="29"/>
      <c r="V202" s="27"/>
      <c r="W202" s="27"/>
      <c r="X202" s="27"/>
      <c r="Y202" s="27"/>
      <c r="AE202" s="54"/>
      <c r="AF202" s="54"/>
      <c r="AI202" s="38"/>
      <c r="AJ202" s="38"/>
      <c r="AK202" s="38"/>
      <c r="AL202" s="48"/>
    </row>
    <row r="203" spans="1:38" s="26" customFormat="1" ht="15">
      <c r="A203" s="58">
        <v>28</v>
      </c>
      <c r="B203" s="58">
        <v>28</v>
      </c>
      <c r="C203" s="58" t="s">
        <v>603</v>
      </c>
      <c r="D203" s="29" t="s">
        <v>108</v>
      </c>
      <c r="E203" s="29">
        <v>237</v>
      </c>
      <c r="F203" s="27"/>
      <c r="G203" s="27"/>
      <c r="H203" s="27"/>
      <c r="I203" s="27"/>
      <c r="J203" s="27"/>
      <c r="K203" s="32">
        <f t="shared" si="24"/>
        <v>237</v>
      </c>
      <c r="L203" s="32" t="s">
        <v>927</v>
      </c>
      <c r="M203" s="32"/>
      <c r="N203" s="32">
        <f t="shared" si="25"/>
        <v>236.9803</v>
      </c>
      <c r="O203" s="32">
        <f t="shared" si="26"/>
        <v>1</v>
      </c>
      <c r="P203" s="32">
        <f t="shared" ca="1" si="27"/>
        <v>0</v>
      </c>
      <c r="Q203" s="33" t="s">
        <v>67</v>
      </c>
      <c r="R203" s="55">
        <f t="shared" si="28"/>
        <v>0</v>
      </c>
      <c r="S203" s="34">
        <f t="shared" si="29"/>
        <v>237.21729999999999</v>
      </c>
      <c r="T203" s="29">
        <v>237</v>
      </c>
      <c r="U203" s="27"/>
      <c r="V203" s="27"/>
      <c r="W203" s="27"/>
      <c r="X203" s="27"/>
      <c r="Y203" s="27"/>
      <c r="AE203" s="54"/>
      <c r="AF203" s="54"/>
      <c r="AI203" s="38"/>
      <c r="AJ203" s="38"/>
      <c r="AK203" s="38"/>
      <c r="AL203" s="48"/>
    </row>
    <row r="204" spans="1:38" s="26" customFormat="1" ht="15">
      <c r="A204" s="58">
        <v>29</v>
      </c>
      <c r="B204" s="58">
        <v>29</v>
      </c>
      <c r="C204" s="58" t="s">
        <v>604</v>
      </c>
      <c r="D204" s="29" t="s">
        <v>56</v>
      </c>
      <c r="E204" s="29">
        <v>227</v>
      </c>
      <c r="F204" s="27"/>
      <c r="G204" s="27"/>
      <c r="H204" s="27"/>
      <c r="I204" s="27"/>
      <c r="J204" s="27"/>
      <c r="K204" s="32">
        <f t="shared" si="24"/>
        <v>227</v>
      </c>
      <c r="L204" s="32" t="s">
        <v>927</v>
      </c>
      <c r="M204" s="32"/>
      <c r="N204" s="32">
        <f t="shared" si="25"/>
        <v>226.9802</v>
      </c>
      <c r="O204" s="32">
        <f t="shared" si="26"/>
        <v>1</v>
      </c>
      <c r="P204" s="32">
        <f t="shared" ca="1" si="27"/>
        <v>0</v>
      </c>
      <c r="Q204" s="33" t="s">
        <v>67</v>
      </c>
      <c r="R204" s="55">
        <f t="shared" si="28"/>
        <v>0</v>
      </c>
      <c r="S204" s="34">
        <f t="shared" si="29"/>
        <v>227.2072</v>
      </c>
      <c r="T204" s="29">
        <v>227</v>
      </c>
      <c r="U204" s="27"/>
      <c r="V204" s="27"/>
      <c r="W204" s="27"/>
      <c r="X204" s="27"/>
      <c r="Y204" s="27"/>
      <c r="AE204" s="54"/>
      <c r="AF204" s="54"/>
      <c r="AI204" s="38"/>
      <c r="AJ204" s="38"/>
      <c r="AK204" s="38"/>
      <c r="AL204" s="48"/>
    </row>
    <row r="205" spans="1:38" s="26" customFormat="1" ht="15">
      <c r="A205" s="58">
        <v>30</v>
      </c>
      <c r="B205" s="58">
        <v>30</v>
      </c>
      <c r="C205" s="58" t="s">
        <v>605</v>
      </c>
      <c r="D205" s="29" t="s">
        <v>53</v>
      </c>
      <c r="E205" s="29">
        <v>225</v>
      </c>
      <c r="F205" s="27"/>
      <c r="G205" s="27"/>
      <c r="H205" s="27"/>
      <c r="I205" s="27"/>
      <c r="J205" s="27"/>
      <c r="K205" s="32">
        <f t="shared" si="24"/>
        <v>225</v>
      </c>
      <c r="L205" s="32" t="s">
        <v>927</v>
      </c>
      <c r="M205" s="32"/>
      <c r="N205" s="32">
        <f t="shared" si="25"/>
        <v>224.98009999999999</v>
      </c>
      <c r="O205" s="32">
        <f t="shared" si="26"/>
        <v>1</v>
      </c>
      <c r="P205" s="32">
        <f t="shared" ca="1" si="27"/>
        <v>0</v>
      </c>
      <c r="Q205" s="33" t="s">
        <v>67</v>
      </c>
      <c r="R205" s="55">
        <f t="shared" si="28"/>
        <v>0</v>
      </c>
      <c r="S205" s="34">
        <f t="shared" si="29"/>
        <v>225.20509999999999</v>
      </c>
      <c r="T205" s="29">
        <v>225</v>
      </c>
      <c r="U205" s="27"/>
      <c r="V205" s="27"/>
      <c r="W205" s="27"/>
      <c r="X205" s="27"/>
      <c r="Y205" s="27"/>
      <c r="AE205" s="54"/>
      <c r="AF205" s="54"/>
      <c r="AI205" s="38"/>
      <c r="AJ205" s="38"/>
      <c r="AK205" s="38"/>
      <c r="AL205" s="48"/>
    </row>
    <row r="206" spans="1:38" s="26" customFormat="1" ht="15">
      <c r="A206" s="58">
        <v>31</v>
      </c>
      <c r="B206" s="58">
        <v>31</v>
      </c>
      <c r="C206" s="58" t="s">
        <v>606</v>
      </c>
      <c r="D206" s="29" t="s">
        <v>53</v>
      </c>
      <c r="E206" s="29">
        <v>214</v>
      </c>
      <c r="F206" s="27"/>
      <c r="G206" s="27"/>
      <c r="H206" s="27"/>
      <c r="I206" s="27"/>
      <c r="J206" s="27"/>
      <c r="K206" s="32">
        <f t="shared" si="24"/>
        <v>214</v>
      </c>
      <c r="L206" s="32" t="s">
        <v>927</v>
      </c>
      <c r="M206" s="32"/>
      <c r="N206" s="32">
        <f t="shared" si="25"/>
        <v>213.98</v>
      </c>
      <c r="O206" s="32">
        <f t="shared" si="26"/>
        <v>1</v>
      </c>
      <c r="P206" s="32">
        <f t="shared" ca="1" si="27"/>
        <v>0</v>
      </c>
      <c r="Q206" s="33" t="s">
        <v>67</v>
      </c>
      <c r="R206" s="55">
        <f t="shared" si="28"/>
        <v>0</v>
      </c>
      <c r="S206" s="34">
        <f t="shared" si="29"/>
        <v>214.19399999999999</v>
      </c>
      <c r="T206" s="29">
        <v>214</v>
      </c>
      <c r="U206" s="27"/>
      <c r="V206" s="27"/>
      <c r="W206" s="27"/>
      <c r="X206" s="27"/>
      <c r="Y206" s="27"/>
      <c r="AE206" s="54"/>
      <c r="AF206" s="54"/>
      <c r="AI206" s="38"/>
      <c r="AJ206" s="38"/>
      <c r="AK206" s="38"/>
      <c r="AL206" s="48"/>
    </row>
    <row r="207" spans="1:38" s="26" customFormat="1" ht="15">
      <c r="A207" s="58">
        <v>32</v>
      </c>
      <c r="B207" s="58">
        <v>32</v>
      </c>
      <c r="C207" s="58" t="s">
        <v>218</v>
      </c>
      <c r="D207" s="29" t="s">
        <v>153</v>
      </c>
      <c r="E207" s="29"/>
      <c r="F207" s="27">
        <v>208</v>
      </c>
      <c r="G207" s="27"/>
      <c r="H207" s="27"/>
      <c r="I207" s="27"/>
      <c r="J207" s="27"/>
      <c r="K207" s="32">
        <f t="shared" si="24"/>
        <v>208</v>
      </c>
      <c r="L207" s="32" t="s">
        <v>927</v>
      </c>
      <c r="M207" s="32"/>
      <c r="N207" s="32">
        <f t="shared" si="25"/>
        <v>207.97989999999999</v>
      </c>
      <c r="O207" s="32">
        <f t="shared" si="26"/>
        <v>1</v>
      </c>
      <c r="P207" s="32" t="str">
        <f t="shared" ca="1" si="27"/>
        <v>Y</v>
      </c>
      <c r="Q207" s="33" t="s">
        <v>67</v>
      </c>
      <c r="R207" s="34">
        <f t="shared" si="28"/>
        <v>0</v>
      </c>
      <c r="S207" s="34">
        <f t="shared" si="29"/>
        <v>208.18789999999998</v>
      </c>
      <c r="T207" s="27">
        <v>208</v>
      </c>
      <c r="U207" s="29"/>
      <c r="V207" s="27"/>
      <c r="W207" s="27"/>
      <c r="X207" s="27"/>
      <c r="Y207" s="27"/>
      <c r="AE207" s="54"/>
      <c r="AF207" s="54"/>
      <c r="AI207" s="38"/>
      <c r="AJ207" s="38"/>
      <c r="AK207" s="38"/>
      <c r="AL207" s="48"/>
    </row>
    <row r="208" spans="1:38" s="26" customFormat="1" ht="15">
      <c r="A208" s="58">
        <v>33</v>
      </c>
      <c r="B208" s="58">
        <v>33</v>
      </c>
      <c r="C208" s="58" t="s">
        <v>607</v>
      </c>
      <c r="D208" s="29" t="s">
        <v>137</v>
      </c>
      <c r="E208" s="29">
        <v>205</v>
      </c>
      <c r="F208" s="27"/>
      <c r="G208" s="27"/>
      <c r="H208" s="27"/>
      <c r="I208" s="27"/>
      <c r="J208" s="27"/>
      <c r="K208" s="32">
        <f t="shared" ref="K208:K231" si="30">IFERROR(LARGE(E208:J208,1),0)+IF($D$5&gt;=2,IFERROR(LARGE(E208:J208,2),0),0)+IF($D$5&gt;=3,IFERROR(LARGE(E208:J208,3),0),0)+IF($D$5&gt;=4,IFERROR(LARGE(E208:J208,4),0),0)+IF($D$5&gt;=5,IFERROR(LARGE(E208:J208,5),0),0)+IF($D$5&gt;=6,IFERROR(LARGE(E208:J208,6),0),0)</f>
        <v>205</v>
      </c>
      <c r="L208" s="32" t="s">
        <v>927</v>
      </c>
      <c r="M208" s="32"/>
      <c r="N208" s="32">
        <f t="shared" ref="N208:N231" si="31">K208-(ROW(K208)-ROW(K$6))/10000</f>
        <v>204.97980000000001</v>
      </c>
      <c r="O208" s="32">
        <f t="shared" ref="O208:O231" si="32">COUNT(E208:J208)</f>
        <v>1</v>
      </c>
      <c r="P208" s="32">
        <f t="shared" ref="P208:P231" ca="1" si="33">IF(AND(O208=1,OFFSET(D208,0,P$3)&gt;0),"Y",0)</f>
        <v>0</v>
      </c>
      <c r="Q208" s="33" t="s">
        <v>67</v>
      </c>
      <c r="R208" s="55">
        <f t="shared" ref="R208:R231" si="34">1-(Q208=Q207)</f>
        <v>0</v>
      </c>
      <c r="S208" s="34">
        <f t="shared" ref="S208:S231" si="35">N208+T208/1000+U208/10000+V208/100000+W208/1000000+X208/10000000+Y208/100000000</f>
        <v>205.18480000000002</v>
      </c>
      <c r="T208" s="29">
        <v>205</v>
      </c>
      <c r="U208" s="27"/>
      <c r="V208" s="27"/>
      <c r="W208" s="27"/>
      <c r="X208" s="27"/>
      <c r="Y208" s="27"/>
      <c r="AE208" s="54"/>
      <c r="AF208" s="54"/>
      <c r="AI208" s="38"/>
      <c r="AJ208" s="38"/>
      <c r="AK208" s="38"/>
      <c r="AL208" s="48"/>
    </row>
    <row r="209" spans="1:38" s="26" customFormat="1" ht="15">
      <c r="A209" s="58">
        <v>34</v>
      </c>
      <c r="B209" s="58" t="s">
        <v>19</v>
      </c>
      <c r="C209" s="58" t="s">
        <v>381</v>
      </c>
      <c r="D209" s="29" t="s">
        <v>33</v>
      </c>
      <c r="E209" s="29">
        <v>87</v>
      </c>
      <c r="F209" s="27">
        <v>109</v>
      </c>
      <c r="G209" s="27"/>
      <c r="H209" s="27"/>
      <c r="I209" s="27"/>
      <c r="J209" s="27"/>
      <c r="K209" s="32">
        <f t="shared" si="30"/>
        <v>196</v>
      </c>
      <c r="L209" s="32" t="s">
        <v>928</v>
      </c>
      <c r="M209" s="32"/>
      <c r="N209" s="32">
        <f t="shared" si="31"/>
        <v>195.97970000000001</v>
      </c>
      <c r="O209" s="32">
        <f t="shared" si="32"/>
        <v>2</v>
      </c>
      <c r="P209" s="32">
        <f t="shared" ca="1" si="33"/>
        <v>0</v>
      </c>
      <c r="Q209" s="33" t="s">
        <v>67</v>
      </c>
      <c r="R209" s="55">
        <f t="shared" si="34"/>
        <v>0</v>
      </c>
      <c r="S209" s="34">
        <f t="shared" si="35"/>
        <v>196.09740000000002</v>
      </c>
      <c r="T209" s="27">
        <v>109</v>
      </c>
      <c r="U209" s="29">
        <v>87</v>
      </c>
      <c r="V209" s="27"/>
      <c r="W209" s="27"/>
      <c r="X209" s="27"/>
      <c r="Y209" s="27"/>
      <c r="AE209" s="54"/>
      <c r="AF209" s="54"/>
      <c r="AI209" s="38"/>
      <c r="AJ209" s="38"/>
      <c r="AK209" s="38"/>
      <c r="AL209" s="48"/>
    </row>
    <row r="210" spans="1:38" s="26" customFormat="1" ht="15">
      <c r="A210" s="58">
        <v>35</v>
      </c>
      <c r="B210" s="58" t="s">
        <v>19</v>
      </c>
      <c r="C210" s="58" t="s">
        <v>401</v>
      </c>
      <c r="D210" s="29" t="s">
        <v>33</v>
      </c>
      <c r="E210" s="29">
        <v>89</v>
      </c>
      <c r="F210" s="27">
        <v>100</v>
      </c>
      <c r="G210" s="27"/>
      <c r="H210" s="27"/>
      <c r="I210" s="27"/>
      <c r="J210" s="27"/>
      <c r="K210" s="32">
        <f t="shared" si="30"/>
        <v>189</v>
      </c>
      <c r="L210" s="32" t="s">
        <v>928</v>
      </c>
      <c r="M210" s="32"/>
      <c r="N210" s="32">
        <f t="shared" si="31"/>
        <v>188.9796</v>
      </c>
      <c r="O210" s="32">
        <f t="shared" si="32"/>
        <v>2</v>
      </c>
      <c r="P210" s="32">
        <f t="shared" ca="1" si="33"/>
        <v>0</v>
      </c>
      <c r="Q210" s="33" t="s">
        <v>67</v>
      </c>
      <c r="R210" s="55">
        <f t="shared" si="34"/>
        <v>0</v>
      </c>
      <c r="S210" s="34">
        <f t="shared" si="35"/>
        <v>189.08850000000001</v>
      </c>
      <c r="T210" s="27">
        <v>100</v>
      </c>
      <c r="U210" s="29">
        <v>89</v>
      </c>
      <c r="V210" s="27"/>
      <c r="W210" s="27"/>
      <c r="X210" s="27"/>
      <c r="Y210" s="27"/>
      <c r="AE210" s="54"/>
      <c r="AF210" s="54"/>
      <c r="AI210" s="38"/>
      <c r="AJ210" s="38"/>
      <c r="AK210" s="38"/>
      <c r="AL210" s="48"/>
    </row>
    <row r="211" spans="1:38" s="26" customFormat="1" ht="15">
      <c r="A211" s="58">
        <v>36</v>
      </c>
      <c r="B211" s="58">
        <v>34</v>
      </c>
      <c r="C211" s="58" t="s">
        <v>608</v>
      </c>
      <c r="D211" s="29" t="s">
        <v>85</v>
      </c>
      <c r="E211" s="29">
        <v>188</v>
      </c>
      <c r="F211" s="27"/>
      <c r="G211" s="27"/>
      <c r="H211" s="27"/>
      <c r="I211" s="27"/>
      <c r="J211" s="27"/>
      <c r="K211" s="32">
        <f t="shared" si="30"/>
        <v>188</v>
      </c>
      <c r="L211" s="32" t="s">
        <v>927</v>
      </c>
      <c r="M211" s="32"/>
      <c r="N211" s="32">
        <f t="shared" si="31"/>
        <v>187.9795</v>
      </c>
      <c r="O211" s="32">
        <f t="shared" si="32"/>
        <v>1</v>
      </c>
      <c r="P211" s="32">
        <f t="shared" ca="1" si="33"/>
        <v>0</v>
      </c>
      <c r="Q211" s="33" t="s">
        <v>67</v>
      </c>
      <c r="R211" s="55">
        <f t="shared" si="34"/>
        <v>0</v>
      </c>
      <c r="S211" s="34">
        <f t="shared" si="35"/>
        <v>188.16749999999999</v>
      </c>
      <c r="T211" s="29">
        <v>188</v>
      </c>
      <c r="U211" s="27"/>
      <c r="V211" s="27"/>
      <c r="W211" s="27"/>
      <c r="X211" s="27"/>
      <c r="Y211" s="27"/>
      <c r="AE211" s="54"/>
      <c r="AF211" s="54"/>
      <c r="AI211" s="38"/>
      <c r="AJ211" s="38"/>
      <c r="AK211" s="38"/>
      <c r="AL211" s="48"/>
    </row>
    <row r="212" spans="1:38" s="26" customFormat="1" ht="15">
      <c r="A212" s="58">
        <v>37</v>
      </c>
      <c r="B212" s="58">
        <v>35</v>
      </c>
      <c r="C212" s="58" t="s">
        <v>434</v>
      </c>
      <c r="D212" s="29" t="s">
        <v>391</v>
      </c>
      <c r="E212" s="29">
        <v>106</v>
      </c>
      <c r="F212" s="27">
        <v>82</v>
      </c>
      <c r="G212" s="27"/>
      <c r="H212" s="27"/>
      <c r="I212" s="27"/>
      <c r="J212" s="27"/>
      <c r="K212" s="32">
        <f t="shared" si="30"/>
        <v>188</v>
      </c>
      <c r="L212" s="32" t="s">
        <v>927</v>
      </c>
      <c r="M212" s="32"/>
      <c r="N212" s="32">
        <f t="shared" si="31"/>
        <v>187.9794</v>
      </c>
      <c r="O212" s="32">
        <f t="shared" si="32"/>
        <v>2</v>
      </c>
      <c r="P212" s="32">
        <f t="shared" ca="1" si="33"/>
        <v>0</v>
      </c>
      <c r="Q212" s="33" t="s">
        <v>67</v>
      </c>
      <c r="R212" s="55">
        <f t="shared" si="34"/>
        <v>0</v>
      </c>
      <c r="S212" s="34">
        <f t="shared" si="35"/>
        <v>188.09359999999998</v>
      </c>
      <c r="T212" s="29">
        <v>106</v>
      </c>
      <c r="U212" s="27">
        <v>82</v>
      </c>
      <c r="V212" s="27"/>
      <c r="W212" s="27"/>
      <c r="X212" s="27"/>
      <c r="Y212" s="27"/>
      <c r="AE212" s="54"/>
      <c r="AF212" s="54"/>
      <c r="AI212" s="38"/>
      <c r="AJ212" s="38"/>
      <c r="AK212" s="38"/>
      <c r="AL212" s="48"/>
    </row>
    <row r="213" spans="1:38" s="26" customFormat="1" ht="15">
      <c r="A213" s="58">
        <v>38</v>
      </c>
      <c r="B213" s="58">
        <v>36</v>
      </c>
      <c r="C213" s="58" t="s">
        <v>609</v>
      </c>
      <c r="D213" s="29" t="s">
        <v>85</v>
      </c>
      <c r="E213" s="29">
        <v>183</v>
      </c>
      <c r="F213" s="27"/>
      <c r="G213" s="27"/>
      <c r="H213" s="27"/>
      <c r="I213" s="27"/>
      <c r="J213" s="27"/>
      <c r="K213" s="32">
        <f t="shared" si="30"/>
        <v>183</v>
      </c>
      <c r="L213" s="32" t="s">
        <v>927</v>
      </c>
      <c r="M213" s="32"/>
      <c r="N213" s="32">
        <f t="shared" si="31"/>
        <v>182.97929999999999</v>
      </c>
      <c r="O213" s="32">
        <f t="shared" si="32"/>
        <v>1</v>
      </c>
      <c r="P213" s="32">
        <f t="shared" ca="1" si="33"/>
        <v>0</v>
      </c>
      <c r="Q213" s="33" t="s">
        <v>67</v>
      </c>
      <c r="R213" s="55">
        <f t="shared" si="34"/>
        <v>0</v>
      </c>
      <c r="S213" s="34">
        <f t="shared" si="35"/>
        <v>183.16229999999999</v>
      </c>
      <c r="T213" s="29">
        <v>183</v>
      </c>
      <c r="U213" s="27"/>
      <c r="V213" s="27"/>
      <c r="W213" s="27"/>
      <c r="X213" s="27"/>
      <c r="Y213" s="27"/>
      <c r="AE213" s="54"/>
      <c r="AF213" s="54"/>
      <c r="AI213" s="38"/>
      <c r="AJ213" s="38"/>
      <c r="AK213" s="38"/>
      <c r="AL213" s="48"/>
    </row>
    <row r="214" spans="1:38" s="26" customFormat="1" ht="15">
      <c r="A214" s="58">
        <v>39</v>
      </c>
      <c r="B214" s="58">
        <v>37</v>
      </c>
      <c r="C214" s="58" t="s">
        <v>610</v>
      </c>
      <c r="D214" s="29" t="s">
        <v>45</v>
      </c>
      <c r="E214" s="29">
        <v>182</v>
      </c>
      <c r="F214" s="27"/>
      <c r="G214" s="27"/>
      <c r="H214" s="27"/>
      <c r="I214" s="27"/>
      <c r="J214" s="27"/>
      <c r="K214" s="32">
        <f t="shared" si="30"/>
        <v>182</v>
      </c>
      <c r="L214" s="32" t="s">
        <v>927</v>
      </c>
      <c r="M214" s="32"/>
      <c r="N214" s="32">
        <f t="shared" si="31"/>
        <v>181.97919999999999</v>
      </c>
      <c r="O214" s="32">
        <f t="shared" si="32"/>
        <v>1</v>
      </c>
      <c r="P214" s="32">
        <f t="shared" ca="1" si="33"/>
        <v>0</v>
      </c>
      <c r="Q214" s="33" t="s">
        <v>67</v>
      </c>
      <c r="R214" s="55">
        <f t="shared" si="34"/>
        <v>0</v>
      </c>
      <c r="S214" s="34">
        <f t="shared" si="35"/>
        <v>182.16119999999998</v>
      </c>
      <c r="T214" s="29">
        <v>182</v>
      </c>
      <c r="U214" s="27"/>
      <c r="V214" s="27"/>
      <c r="W214" s="27"/>
      <c r="X214" s="27"/>
      <c r="Y214" s="27"/>
      <c r="AE214" s="54"/>
      <c r="AF214" s="54"/>
      <c r="AI214" s="38"/>
      <c r="AJ214" s="38"/>
      <c r="AK214" s="38"/>
      <c r="AL214" s="48"/>
    </row>
    <row r="215" spans="1:38" s="26" customFormat="1" ht="15">
      <c r="A215" s="58">
        <v>40</v>
      </c>
      <c r="B215" s="58">
        <v>38</v>
      </c>
      <c r="C215" s="58" t="s">
        <v>432</v>
      </c>
      <c r="D215" s="29" t="s">
        <v>108</v>
      </c>
      <c r="E215" s="29">
        <v>95</v>
      </c>
      <c r="F215" s="27">
        <v>84</v>
      </c>
      <c r="G215" s="27"/>
      <c r="H215" s="27"/>
      <c r="I215" s="27"/>
      <c r="J215" s="27"/>
      <c r="K215" s="32">
        <f t="shared" si="30"/>
        <v>179</v>
      </c>
      <c r="L215" s="32" t="s">
        <v>927</v>
      </c>
      <c r="M215" s="32"/>
      <c r="N215" s="32">
        <f t="shared" si="31"/>
        <v>178.97909999999999</v>
      </c>
      <c r="O215" s="32">
        <f t="shared" si="32"/>
        <v>2</v>
      </c>
      <c r="P215" s="32">
        <f t="shared" ca="1" si="33"/>
        <v>0</v>
      </c>
      <c r="Q215" s="33" t="s">
        <v>67</v>
      </c>
      <c r="R215" s="55">
        <f t="shared" si="34"/>
        <v>0</v>
      </c>
      <c r="S215" s="34">
        <f t="shared" si="35"/>
        <v>179.08249999999998</v>
      </c>
      <c r="T215" s="29">
        <v>95</v>
      </c>
      <c r="U215" s="27">
        <v>84</v>
      </c>
      <c r="V215" s="27"/>
      <c r="W215" s="27"/>
      <c r="X215" s="27"/>
      <c r="Y215" s="27"/>
      <c r="AE215" s="54"/>
      <c r="AF215" s="54"/>
      <c r="AI215" s="38"/>
      <c r="AJ215" s="38"/>
      <c r="AK215" s="38"/>
      <c r="AL215" s="48"/>
    </row>
    <row r="216" spans="1:38" s="26" customFormat="1" ht="15">
      <c r="A216" s="58">
        <v>41</v>
      </c>
      <c r="B216" s="58">
        <v>39</v>
      </c>
      <c r="C216" s="58" t="s">
        <v>267</v>
      </c>
      <c r="D216" s="29" t="s">
        <v>162</v>
      </c>
      <c r="E216" s="29"/>
      <c r="F216" s="27">
        <v>174</v>
      </c>
      <c r="G216" s="27"/>
      <c r="H216" s="27"/>
      <c r="I216" s="27"/>
      <c r="J216" s="27"/>
      <c r="K216" s="32">
        <f t="shared" si="30"/>
        <v>174</v>
      </c>
      <c r="L216" s="32" t="s">
        <v>927</v>
      </c>
      <c r="M216" s="32"/>
      <c r="N216" s="32">
        <f t="shared" si="31"/>
        <v>173.97900000000001</v>
      </c>
      <c r="O216" s="32">
        <f t="shared" si="32"/>
        <v>1</v>
      </c>
      <c r="P216" s="32" t="str">
        <f t="shared" ca="1" si="33"/>
        <v>Y</v>
      </c>
      <c r="Q216" s="33" t="s">
        <v>67</v>
      </c>
      <c r="R216" s="34">
        <f t="shared" si="34"/>
        <v>0</v>
      </c>
      <c r="S216" s="34">
        <f t="shared" si="35"/>
        <v>174.15300000000002</v>
      </c>
      <c r="T216" s="27">
        <v>174</v>
      </c>
      <c r="U216" s="29"/>
      <c r="V216" s="27"/>
      <c r="W216" s="27"/>
      <c r="X216" s="27"/>
      <c r="Y216" s="27"/>
      <c r="AE216" s="54"/>
      <c r="AF216" s="54"/>
      <c r="AI216" s="38"/>
      <c r="AJ216" s="38"/>
      <c r="AK216" s="38"/>
      <c r="AL216" s="48"/>
    </row>
    <row r="217" spans="1:38" s="26" customFormat="1" ht="15">
      <c r="A217" s="58">
        <v>42</v>
      </c>
      <c r="B217" s="58">
        <v>40</v>
      </c>
      <c r="C217" s="58" t="s">
        <v>272</v>
      </c>
      <c r="D217" s="29" t="s">
        <v>64</v>
      </c>
      <c r="E217" s="29"/>
      <c r="F217" s="27">
        <v>172</v>
      </c>
      <c r="G217" s="27"/>
      <c r="H217" s="27"/>
      <c r="I217" s="27"/>
      <c r="J217" s="27"/>
      <c r="K217" s="32">
        <f t="shared" si="30"/>
        <v>172</v>
      </c>
      <c r="L217" s="32" t="s">
        <v>927</v>
      </c>
      <c r="M217" s="32"/>
      <c r="N217" s="32">
        <f t="shared" si="31"/>
        <v>171.97890000000001</v>
      </c>
      <c r="O217" s="32">
        <f t="shared" si="32"/>
        <v>1</v>
      </c>
      <c r="P217" s="32" t="str">
        <f t="shared" ca="1" si="33"/>
        <v>Y</v>
      </c>
      <c r="Q217" s="33" t="s">
        <v>67</v>
      </c>
      <c r="R217" s="34">
        <f t="shared" si="34"/>
        <v>0</v>
      </c>
      <c r="S217" s="34">
        <f t="shared" si="35"/>
        <v>172.15090000000001</v>
      </c>
      <c r="T217" s="27">
        <v>172</v>
      </c>
      <c r="U217" s="29"/>
      <c r="V217" s="27"/>
      <c r="W217" s="27"/>
      <c r="X217" s="27"/>
      <c r="Y217" s="27"/>
      <c r="AE217" s="54"/>
      <c r="AF217" s="54"/>
      <c r="AI217" s="38"/>
      <c r="AJ217" s="38"/>
      <c r="AK217" s="38"/>
      <c r="AL217" s="48"/>
    </row>
    <row r="218" spans="1:38" s="26" customFormat="1" ht="15">
      <c r="A218" s="58">
        <v>43</v>
      </c>
      <c r="B218" s="58">
        <v>41</v>
      </c>
      <c r="C218" s="58" t="s">
        <v>273</v>
      </c>
      <c r="D218" s="29" t="s">
        <v>85</v>
      </c>
      <c r="E218" s="29"/>
      <c r="F218" s="27">
        <v>171</v>
      </c>
      <c r="G218" s="27"/>
      <c r="H218" s="27"/>
      <c r="I218" s="27"/>
      <c r="J218" s="27"/>
      <c r="K218" s="32">
        <f t="shared" si="30"/>
        <v>171</v>
      </c>
      <c r="L218" s="32" t="s">
        <v>927</v>
      </c>
      <c r="M218" s="32"/>
      <c r="N218" s="32">
        <f t="shared" si="31"/>
        <v>170.97880000000001</v>
      </c>
      <c r="O218" s="32">
        <f t="shared" si="32"/>
        <v>1</v>
      </c>
      <c r="P218" s="32" t="str">
        <f t="shared" ca="1" si="33"/>
        <v>Y</v>
      </c>
      <c r="Q218" s="33" t="s">
        <v>67</v>
      </c>
      <c r="R218" s="34">
        <f t="shared" si="34"/>
        <v>0</v>
      </c>
      <c r="S218" s="34">
        <f t="shared" si="35"/>
        <v>171.1498</v>
      </c>
      <c r="T218" s="27">
        <v>171</v>
      </c>
      <c r="U218" s="29"/>
      <c r="V218" s="27"/>
      <c r="W218" s="27"/>
      <c r="X218" s="27"/>
      <c r="Y218" s="27"/>
      <c r="AE218" s="54"/>
      <c r="AF218" s="54"/>
      <c r="AI218" s="38"/>
      <c r="AJ218" s="38"/>
      <c r="AK218" s="38"/>
      <c r="AL218" s="48"/>
    </row>
    <row r="219" spans="1:38" s="26" customFormat="1" ht="15">
      <c r="A219" s="58">
        <v>44</v>
      </c>
      <c r="B219" s="58">
        <v>42</v>
      </c>
      <c r="C219" s="58" t="s">
        <v>433</v>
      </c>
      <c r="D219" s="29" t="s">
        <v>82</v>
      </c>
      <c r="E219" s="29">
        <v>74</v>
      </c>
      <c r="F219" s="27">
        <v>83</v>
      </c>
      <c r="G219" s="27"/>
      <c r="H219" s="27"/>
      <c r="I219" s="27"/>
      <c r="J219" s="27"/>
      <c r="K219" s="32">
        <f t="shared" si="30"/>
        <v>157</v>
      </c>
      <c r="L219" s="32" t="s">
        <v>927</v>
      </c>
      <c r="M219" s="32"/>
      <c r="N219" s="32">
        <f t="shared" si="31"/>
        <v>156.9787</v>
      </c>
      <c r="O219" s="32">
        <f t="shared" si="32"/>
        <v>2</v>
      </c>
      <c r="P219" s="32">
        <f t="shared" ca="1" si="33"/>
        <v>0</v>
      </c>
      <c r="Q219" s="33" t="s">
        <v>67</v>
      </c>
      <c r="R219" s="55">
        <f t="shared" si="34"/>
        <v>0</v>
      </c>
      <c r="S219" s="34">
        <f t="shared" si="35"/>
        <v>157.06909999999999</v>
      </c>
      <c r="T219" s="27">
        <v>83</v>
      </c>
      <c r="U219" s="29">
        <v>74</v>
      </c>
      <c r="V219" s="27"/>
      <c r="W219" s="27"/>
      <c r="X219" s="27"/>
      <c r="Y219" s="27"/>
      <c r="AE219" s="54"/>
      <c r="AF219" s="54"/>
      <c r="AI219" s="38"/>
      <c r="AJ219" s="38"/>
      <c r="AK219" s="38"/>
      <c r="AL219" s="48"/>
    </row>
    <row r="220" spans="1:38" s="26" customFormat="1" ht="15">
      <c r="A220" s="58">
        <v>45</v>
      </c>
      <c r="B220" s="58">
        <v>43</v>
      </c>
      <c r="C220" s="58" t="s">
        <v>611</v>
      </c>
      <c r="D220" s="29" t="s">
        <v>96</v>
      </c>
      <c r="E220" s="29">
        <v>156</v>
      </c>
      <c r="F220" s="27"/>
      <c r="G220" s="27"/>
      <c r="H220" s="27"/>
      <c r="I220" s="27"/>
      <c r="J220" s="27"/>
      <c r="K220" s="32">
        <f t="shared" si="30"/>
        <v>156</v>
      </c>
      <c r="L220" s="32" t="s">
        <v>927</v>
      </c>
      <c r="M220" s="32"/>
      <c r="N220" s="32">
        <f t="shared" si="31"/>
        <v>155.9786</v>
      </c>
      <c r="O220" s="32">
        <f t="shared" si="32"/>
        <v>1</v>
      </c>
      <c r="P220" s="32">
        <f t="shared" ca="1" si="33"/>
        <v>0</v>
      </c>
      <c r="Q220" s="33" t="s">
        <v>67</v>
      </c>
      <c r="R220" s="55">
        <f t="shared" si="34"/>
        <v>0</v>
      </c>
      <c r="S220" s="34">
        <f t="shared" si="35"/>
        <v>156.13460000000001</v>
      </c>
      <c r="T220" s="29">
        <v>156</v>
      </c>
      <c r="U220" s="27"/>
      <c r="V220" s="27"/>
      <c r="W220" s="27"/>
      <c r="X220" s="27"/>
      <c r="Y220" s="27"/>
      <c r="AE220" s="54"/>
      <c r="AF220" s="54"/>
      <c r="AI220" s="38"/>
      <c r="AJ220" s="38"/>
      <c r="AK220" s="38"/>
      <c r="AL220" s="48"/>
    </row>
    <row r="221" spans="1:38" s="26" customFormat="1" ht="15">
      <c r="A221" s="58">
        <v>46</v>
      </c>
      <c r="B221" s="58">
        <v>44</v>
      </c>
      <c r="C221" s="58" t="s">
        <v>428</v>
      </c>
      <c r="D221" s="29" t="s">
        <v>82</v>
      </c>
      <c r="E221" s="29">
        <v>69</v>
      </c>
      <c r="F221" s="27">
        <v>86</v>
      </c>
      <c r="G221" s="27"/>
      <c r="H221" s="27"/>
      <c r="I221" s="27"/>
      <c r="J221" s="27"/>
      <c r="K221" s="32">
        <f t="shared" si="30"/>
        <v>155</v>
      </c>
      <c r="L221" s="32" t="s">
        <v>927</v>
      </c>
      <c r="M221" s="32"/>
      <c r="N221" s="32">
        <f t="shared" si="31"/>
        <v>154.9785</v>
      </c>
      <c r="O221" s="32">
        <f t="shared" si="32"/>
        <v>2</v>
      </c>
      <c r="P221" s="32">
        <f t="shared" ca="1" si="33"/>
        <v>0</v>
      </c>
      <c r="Q221" s="33" t="s">
        <v>67</v>
      </c>
      <c r="R221" s="55">
        <f t="shared" si="34"/>
        <v>0</v>
      </c>
      <c r="S221" s="34">
        <f t="shared" si="35"/>
        <v>155.07140000000001</v>
      </c>
      <c r="T221" s="27">
        <v>86</v>
      </c>
      <c r="U221" s="29">
        <v>69</v>
      </c>
      <c r="V221" s="27"/>
      <c r="W221" s="27"/>
      <c r="X221" s="27"/>
      <c r="Y221" s="27"/>
      <c r="AE221" s="54"/>
      <c r="AF221" s="54"/>
      <c r="AI221" s="38"/>
      <c r="AJ221" s="38"/>
      <c r="AK221" s="38"/>
      <c r="AL221" s="48"/>
    </row>
    <row r="222" spans="1:38" s="26" customFormat="1" ht="15">
      <c r="A222" s="58">
        <v>47</v>
      </c>
      <c r="B222" s="58">
        <v>45</v>
      </c>
      <c r="C222" s="58" t="s">
        <v>446</v>
      </c>
      <c r="D222" s="29" t="s">
        <v>82</v>
      </c>
      <c r="E222" s="29">
        <v>72</v>
      </c>
      <c r="F222" s="27">
        <v>77</v>
      </c>
      <c r="G222" s="27"/>
      <c r="H222" s="27"/>
      <c r="I222" s="27"/>
      <c r="J222" s="27"/>
      <c r="K222" s="32">
        <f t="shared" si="30"/>
        <v>149</v>
      </c>
      <c r="L222" s="32" t="s">
        <v>927</v>
      </c>
      <c r="M222" s="32"/>
      <c r="N222" s="32">
        <f t="shared" si="31"/>
        <v>148.97839999999999</v>
      </c>
      <c r="O222" s="32">
        <f t="shared" si="32"/>
        <v>2</v>
      </c>
      <c r="P222" s="32">
        <f t="shared" ca="1" si="33"/>
        <v>0</v>
      </c>
      <c r="Q222" s="33" t="s">
        <v>67</v>
      </c>
      <c r="R222" s="55">
        <f t="shared" si="34"/>
        <v>0</v>
      </c>
      <c r="S222" s="34">
        <f t="shared" si="35"/>
        <v>149.0626</v>
      </c>
      <c r="T222" s="27">
        <v>77</v>
      </c>
      <c r="U222" s="29">
        <v>72</v>
      </c>
      <c r="V222" s="27"/>
      <c r="W222" s="27"/>
      <c r="X222" s="27"/>
      <c r="Y222" s="27"/>
      <c r="AE222" s="54"/>
      <c r="AF222" s="54"/>
      <c r="AI222" s="38"/>
      <c r="AJ222" s="38"/>
      <c r="AK222" s="38"/>
      <c r="AL222" s="48"/>
    </row>
    <row r="223" spans="1:38" s="26" customFormat="1" ht="15">
      <c r="A223" s="58">
        <v>48</v>
      </c>
      <c r="B223" s="58">
        <v>46</v>
      </c>
      <c r="C223" s="58" t="s">
        <v>612</v>
      </c>
      <c r="D223" s="29" t="s">
        <v>85</v>
      </c>
      <c r="E223" s="29">
        <v>146</v>
      </c>
      <c r="F223" s="27"/>
      <c r="G223" s="27"/>
      <c r="H223" s="27"/>
      <c r="I223" s="27"/>
      <c r="J223" s="27"/>
      <c r="K223" s="32">
        <f t="shared" si="30"/>
        <v>146</v>
      </c>
      <c r="L223" s="32" t="s">
        <v>927</v>
      </c>
      <c r="M223" s="32"/>
      <c r="N223" s="32">
        <f t="shared" si="31"/>
        <v>145.97829999999999</v>
      </c>
      <c r="O223" s="32">
        <f t="shared" si="32"/>
        <v>1</v>
      </c>
      <c r="P223" s="32">
        <f t="shared" ca="1" si="33"/>
        <v>0</v>
      </c>
      <c r="Q223" s="33" t="s">
        <v>67</v>
      </c>
      <c r="R223" s="55">
        <f t="shared" si="34"/>
        <v>0</v>
      </c>
      <c r="S223" s="34">
        <f t="shared" si="35"/>
        <v>146.12429999999998</v>
      </c>
      <c r="T223" s="29">
        <v>146</v>
      </c>
      <c r="U223" s="27"/>
      <c r="V223" s="27"/>
      <c r="W223" s="27"/>
      <c r="X223" s="27"/>
      <c r="Y223" s="27"/>
      <c r="AE223" s="54"/>
      <c r="AF223" s="54"/>
      <c r="AI223" s="38"/>
      <c r="AJ223" s="38"/>
      <c r="AK223" s="38"/>
      <c r="AL223" s="48"/>
    </row>
    <row r="224" spans="1:38" s="26" customFormat="1" ht="15">
      <c r="A224" s="58">
        <v>49</v>
      </c>
      <c r="B224" s="58">
        <v>47</v>
      </c>
      <c r="C224" s="58" t="s">
        <v>458</v>
      </c>
      <c r="D224" s="29" t="s">
        <v>64</v>
      </c>
      <c r="E224" s="29">
        <v>70</v>
      </c>
      <c r="F224" s="27">
        <v>73</v>
      </c>
      <c r="G224" s="27"/>
      <c r="H224" s="27"/>
      <c r="I224" s="27"/>
      <c r="J224" s="27"/>
      <c r="K224" s="32">
        <f t="shared" si="30"/>
        <v>143</v>
      </c>
      <c r="L224" s="32" t="s">
        <v>927</v>
      </c>
      <c r="M224" s="32"/>
      <c r="N224" s="32">
        <f t="shared" si="31"/>
        <v>142.97819999999999</v>
      </c>
      <c r="O224" s="32">
        <f t="shared" si="32"/>
        <v>2</v>
      </c>
      <c r="P224" s="32">
        <f t="shared" ca="1" si="33"/>
        <v>0</v>
      </c>
      <c r="Q224" s="33" t="s">
        <v>67</v>
      </c>
      <c r="R224" s="55">
        <f t="shared" si="34"/>
        <v>0</v>
      </c>
      <c r="S224" s="34">
        <f t="shared" si="35"/>
        <v>143.0582</v>
      </c>
      <c r="T224" s="27">
        <v>73</v>
      </c>
      <c r="U224" s="29">
        <v>70</v>
      </c>
      <c r="V224" s="27"/>
      <c r="W224" s="27"/>
      <c r="X224" s="27"/>
      <c r="Y224" s="27"/>
      <c r="AE224" s="54"/>
      <c r="AF224" s="54"/>
      <c r="AI224" s="38"/>
      <c r="AJ224" s="38"/>
      <c r="AK224" s="38"/>
      <c r="AL224" s="48"/>
    </row>
    <row r="225" spans="1:38" s="26" customFormat="1" ht="15">
      <c r="A225" s="58">
        <v>50</v>
      </c>
      <c r="B225" s="58">
        <v>48</v>
      </c>
      <c r="C225" s="58" t="s">
        <v>613</v>
      </c>
      <c r="D225" s="29" t="s">
        <v>64</v>
      </c>
      <c r="E225" s="29">
        <v>141</v>
      </c>
      <c r="F225" s="27"/>
      <c r="G225" s="27"/>
      <c r="H225" s="27"/>
      <c r="I225" s="27"/>
      <c r="J225" s="27"/>
      <c r="K225" s="32">
        <f t="shared" si="30"/>
        <v>141</v>
      </c>
      <c r="L225" s="32" t="s">
        <v>927</v>
      </c>
      <c r="M225" s="32"/>
      <c r="N225" s="32">
        <f t="shared" si="31"/>
        <v>140.97810000000001</v>
      </c>
      <c r="O225" s="32">
        <f t="shared" si="32"/>
        <v>1</v>
      </c>
      <c r="P225" s="32">
        <f t="shared" ca="1" si="33"/>
        <v>0</v>
      </c>
      <c r="Q225" s="33" t="s">
        <v>67</v>
      </c>
      <c r="R225" s="55">
        <f t="shared" si="34"/>
        <v>0</v>
      </c>
      <c r="S225" s="34">
        <f t="shared" si="35"/>
        <v>141.1191</v>
      </c>
      <c r="T225" s="29">
        <v>141</v>
      </c>
      <c r="U225" s="27"/>
      <c r="V225" s="27"/>
      <c r="W225" s="27"/>
      <c r="X225" s="27"/>
      <c r="Y225" s="27"/>
      <c r="AE225" s="54"/>
      <c r="AF225" s="54"/>
      <c r="AI225" s="38"/>
      <c r="AJ225" s="38"/>
      <c r="AK225" s="38"/>
      <c r="AL225" s="48"/>
    </row>
    <row r="226" spans="1:38" s="26" customFormat="1" ht="15">
      <c r="A226" s="58">
        <v>51</v>
      </c>
      <c r="B226" s="58">
        <v>49</v>
      </c>
      <c r="C226" s="58" t="s">
        <v>614</v>
      </c>
      <c r="D226" s="29" t="s">
        <v>82</v>
      </c>
      <c r="E226" s="29">
        <v>135</v>
      </c>
      <c r="F226" s="27"/>
      <c r="G226" s="27"/>
      <c r="H226" s="27"/>
      <c r="I226" s="27"/>
      <c r="J226" s="27"/>
      <c r="K226" s="32">
        <f t="shared" si="30"/>
        <v>135</v>
      </c>
      <c r="L226" s="32" t="s">
        <v>927</v>
      </c>
      <c r="M226" s="32"/>
      <c r="N226" s="32">
        <f t="shared" si="31"/>
        <v>134.97800000000001</v>
      </c>
      <c r="O226" s="32">
        <f t="shared" si="32"/>
        <v>1</v>
      </c>
      <c r="P226" s="32">
        <f t="shared" ca="1" si="33"/>
        <v>0</v>
      </c>
      <c r="Q226" s="33" t="s">
        <v>67</v>
      </c>
      <c r="R226" s="55">
        <f t="shared" si="34"/>
        <v>0</v>
      </c>
      <c r="S226" s="34">
        <f t="shared" si="35"/>
        <v>135.113</v>
      </c>
      <c r="T226" s="29">
        <v>135</v>
      </c>
      <c r="U226" s="27"/>
      <c r="V226" s="27"/>
      <c r="W226" s="27"/>
      <c r="X226" s="27"/>
      <c r="Y226" s="27"/>
      <c r="AE226" s="54"/>
      <c r="AF226" s="54"/>
      <c r="AI226" s="38"/>
      <c r="AJ226" s="38"/>
      <c r="AK226" s="38"/>
      <c r="AL226" s="48"/>
    </row>
    <row r="227" spans="1:38" s="26" customFormat="1" ht="15">
      <c r="A227" s="58">
        <v>52</v>
      </c>
      <c r="B227" s="58">
        <v>50</v>
      </c>
      <c r="C227" s="58" t="s">
        <v>388</v>
      </c>
      <c r="D227" s="29" t="s">
        <v>137</v>
      </c>
      <c r="E227" s="29"/>
      <c r="F227" s="27">
        <v>105</v>
      </c>
      <c r="G227" s="27"/>
      <c r="H227" s="27"/>
      <c r="I227" s="27"/>
      <c r="J227" s="27"/>
      <c r="K227" s="32">
        <f t="shared" si="30"/>
        <v>105</v>
      </c>
      <c r="L227" s="32" t="s">
        <v>927</v>
      </c>
      <c r="M227" s="32"/>
      <c r="N227" s="32">
        <f t="shared" si="31"/>
        <v>104.97790000000001</v>
      </c>
      <c r="O227" s="32">
        <f t="shared" si="32"/>
        <v>1</v>
      </c>
      <c r="P227" s="32" t="str">
        <f t="shared" ca="1" si="33"/>
        <v>Y</v>
      </c>
      <c r="Q227" s="33" t="s">
        <v>67</v>
      </c>
      <c r="R227" s="34">
        <f t="shared" si="34"/>
        <v>0</v>
      </c>
      <c r="S227" s="34">
        <f t="shared" si="35"/>
        <v>105.08290000000001</v>
      </c>
      <c r="T227" s="27">
        <v>105</v>
      </c>
      <c r="U227" s="29"/>
      <c r="V227" s="27"/>
      <c r="W227" s="27"/>
      <c r="X227" s="27"/>
      <c r="Y227" s="27"/>
      <c r="AE227" s="54"/>
      <c r="AF227" s="54"/>
      <c r="AI227" s="38"/>
      <c r="AJ227" s="38"/>
      <c r="AK227" s="38"/>
      <c r="AL227" s="48"/>
    </row>
    <row r="228" spans="1:38" s="26" customFormat="1" ht="15">
      <c r="A228" s="58">
        <v>53</v>
      </c>
      <c r="B228" s="58">
        <v>51</v>
      </c>
      <c r="C228" s="58" t="s">
        <v>615</v>
      </c>
      <c r="D228" s="29" t="s">
        <v>64</v>
      </c>
      <c r="E228" s="29">
        <v>83</v>
      </c>
      <c r="F228" s="27"/>
      <c r="G228" s="27"/>
      <c r="H228" s="27"/>
      <c r="I228" s="27"/>
      <c r="J228" s="27"/>
      <c r="K228" s="32">
        <f t="shared" si="30"/>
        <v>83</v>
      </c>
      <c r="L228" s="32" t="s">
        <v>927</v>
      </c>
      <c r="M228" s="32"/>
      <c r="N228" s="32">
        <f t="shared" si="31"/>
        <v>82.977800000000002</v>
      </c>
      <c r="O228" s="32">
        <f t="shared" si="32"/>
        <v>1</v>
      </c>
      <c r="P228" s="32">
        <f t="shared" ca="1" si="33"/>
        <v>0</v>
      </c>
      <c r="Q228" s="33" t="s">
        <v>67</v>
      </c>
      <c r="R228" s="55">
        <f t="shared" si="34"/>
        <v>0</v>
      </c>
      <c r="S228" s="34">
        <f t="shared" si="35"/>
        <v>83.0608</v>
      </c>
      <c r="T228" s="29">
        <v>83</v>
      </c>
      <c r="U228" s="27"/>
      <c r="V228" s="27"/>
      <c r="W228" s="27"/>
      <c r="X228" s="27"/>
      <c r="Y228" s="27"/>
      <c r="AE228" s="54"/>
      <c r="AF228" s="54"/>
      <c r="AI228" s="38"/>
      <c r="AJ228" s="38"/>
      <c r="AK228" s="38"/>
      <c r="AL228" s="48"/>
    </row>
    <row r="229" spans="1:38" s="26" customFormat="1" ht="15">
      <c r="A229" s="58">
        <v>54</v>
      </c>
      <c r="B229" s="58">
        <v>52</v>
      </c>
      <c r="C229" s="58" t="s">
        <v>451</v>
      </c>
      <c r="D229" s="29" t="s">
        <v>45</v>
      </c>
      <c r="E229" s="29"/>
      <c r="F229" s="27">
        <v>76</v>
      </c>
      <c r="G229" s="27"/>
      <c r="H229" s="27"/>
      <c r="I229" s="27"/>
      <c r="J229" s="27"/>
      <c r="K229" s="32">
        <f t="shared" si="30"/>
        <v>76</v>
      </c>
      <c r="L229" s="32" t="s">
        <v>927</v>
      </c>
      <c r="M229" s="32"/>
      <c r="N229" s="32">
        <f t="shared" si="31"/>
        <v>75.977699999999999</v>
      </c>
      <c r="O229" s="32">
        <f t="shared" si="32"/>
        <v>1</v>
      </c>
      <c r="P229" s="32" t="str">
        <f t="shared" ca="1" si="33"/>
        <v>Y</v>
      </c>
      <c r="Q229" s="33" t="s">
        <v>67</v>
      </c>
      <c r="R229" s="34">
        <f t="shared" si="34"/>
        <v>0</v>
      </c>
      <c r="S229" s="34">
        <f t="shared" si="35"/>
        <v>76.053699999999992</v>
      </c>
      <c r="T229" s="27">
        <v>76</v>
      </c>
      <c r="U229" s="29"/>
      <c r="V229" s="27"/>
      <c r="W229" s="27"/>
      <c r="X229" s="27"/>
      <c r="Y229" s="27"/>
      <c r="AE229" s="54"/>
      <c r="AF229" s="54"/>
      <c r="AI229" s="38"/>
      <c r="AJ229" s="38"/>
      <c r="AK229" s="38"/>
      <c r="AL229" s="48"/>
    </row>
    <row r="230" spans="1:38" s="26" customFormat="1" ht="15">
      <c r="A230" s="58">
        <v>55</v>
      </c>
      <c r="B230" s="58" t="s">
        <v>19</v>
      </c>
      <c r="C230" s="58" t="s">
        <v>475</v>
      </c>
      <c r="D230" s="29" t="s">
        <v>33</v>
      </c>
      <c r="E230" s="29"/>
      <c r="F230" s="27">
        <v>68</v>
      </c>
      <c r="G230" s="27"/>
      <c r="H230" s="27"/>
      <c r="I230" s="27"/>
      <c r="J230" s="27"/>
      <c r="K230" s="32">
        <f t="shared" si="30"/>
        <v>68</v>
      </c>
      <c r="L230" s="32" t="s">
        <v>928</v>
      </c>
      <c r="M230" s="32"/>
      <c r="N230" s="32">
        <f t="shared" si="31"/>
        <v>67.977599999999995</v>
      </c>
      <c r="O230" s="32">
        <f t="shared" si="32"/>
        <v>1</v>
      </c>
      <c r="P230" s="32" t="str">
        <f t="shared" ca="1" si="33"/>
        <v>Y</v>
      </c>
      <c r="Q230" s="33" t="s">
        <v>67</v>
      </c>
      <c r="R230" s="34">
        <f t="shared" si="34"/>
        <v>0</v>
      </c>
      <c r="S230" s="34">
        <f t="shared" si="35"/>
        <v>68.045599999999993</v>
      </c>
      <c r="T230" s="27">
        <v>68</v>
      </c>
      <c r="U230" s="29"/>
      <c r="V230" s="27"/>
      <c r="W230" s="27"/>
      <c r="X230" s="27"/>
      <c r="Y230" s="27"/>
      <c r="AE230" s="54"/>
      <c r="AF230" s="54"/>
      <c r="AI230" s="38"/>
      <c r="AJ230" s="38"/>
      <c r="AK230" s="38"/>
      <c r="AL230" s="48"/>
    </row>
    <row r="231" spans="1:38" s="26" customFormat="1" ht="15">
      <c r="A231" s="58">
        <v>56</v>
      </c>
      <c r="B231" s="58" t="s">
        <v>19</v>
      </c>
      <c r="C231" s="58" t="s">
        <v>490</v>
      </c>
      <c r="D231" s="29" t="s">
        <v>33</v>
      </c>
      <c r="E231" s="29"/>
      <c r="F231" s="27">
        <v>63</v>
      </c>
      <c r="G231" s="27"/>
      <c r="H231" s="27"/>
      <c r="I231" s="27"/>
      <c r="J231" s="27"/>
      <c r="K231" s="32">
        <f t="shared" si="30"/>
        <v>63</v>
      </c>
      <c r="L231" s="32" t="s">
        <v>928</v>
      </c>
      <c r="M231" s="32"/>
      <c r="N231" s="32">
        <f t="shared" si="31"/>
        <v>62.977499999999999</v>
      </c>
      <c r="O231" s="32">
        <f t="shared" si="32"/>
        <v>1</v>
      </c>
      <c r="P231" s="32" t="str">
        <f t="shared" ca="1" si="33"/>
        <v>Y</v>
      </c>
      <c r="Q231" s="33" t="s">
        <v>67</v>
      </c>
      <c r="R231" s="34">
        <f t="shared" si="34"/>
        <v>0</v>
      </c>
      <c r="S231" s="34">
        <f t="shared" si="35"/>
        <v>63.040500000000002</v>
      </c>
      <c r="T231" s="27">
        <v>63</v>
      </c>
      <c r="U231" s="29"/>
      <c r="V231" s="27"/>
      <c r="W231" s="27"/>
      <c r="X231" s="27"/>
      <c r="Y231" s="27"/>
      <c r="AE231" s="54"/>
      <c r="AF231" s="54"/>
      <c r="AI231" s="38"/>
      <c r="AJ231" s="38"/>
      <c r="AK231" s="38"/>
      <c r="AL231" s="48"/>
    </row>
    <row r="232" spans="1:38" ht="5.0999999999999996" customHeight="1">
      <c r="A232" s="58"/>
      <c r="B232" s="1"/>
      <c r="C232" s="58"/>
      <c r="D232" s="29"/>
      <c r="E232" s="29"/>
      <c r="F232" s="27"/>
      <c r="G232" s="27"/>
      <c r="H232" s="27"/>
      <c r="I232" s="27"/>
      <c r="J232" s="27"/>
      <c r="K232" s="32"/>
      <c r="L232" s="27"/>
      <c r="M232" s="27"/>
      <c r="N232" s="32"/>
      <c r="O232" s="27"/>
      <c r="P232" s="27"/>
      <c r="R232" s="59"/>
      <c r="S232" s="34"/>
      <c r="T232" s="27"/>
      <c r="U232" s="27"/>
      <c r="V232" s="27"/>
      <c r="W232" s="27"/>
      <c r="X232" s="27"/>
      <c r="Y232" s="27"/>
      <c r="AE232" s="60"/>
      <c r="AF232" s="60"/>
      <c r="AG232" s="26"/>
      <c r="AH232" s="26"/>
      <c r="AI232" s="38"/>
      <c r="AJ232" s="38"/>
      <c r="AK232" s="38"/>
      <c r="AL232" s="30"/>
    </row>
    <row r="233" spans="1:38" ht="15">
      <c r="A233" s="57"/>
      <c r="B233" s="57"/>
      <c r="D233" s="27"/>
      <c r="E233" s="27"/>
      <c r="F233" s="27"/>
      <c r="G233" s="27"/>
      <c r="H233" s="27"/>
      <c r="I233" s="27"/>
      <c r="J233" s="27"/>
      <c r="K233" s="32"/>
      <c r="L233" s="27"/>
      <c r="M233" s="27"/>
      <c r="N233" s="32"/>
      <c r="O233" s="27"/>
      <c r="P233" s="27"/>
      <c r="R233" s="59"/>
      <c r="S233" s="34"/>
      <c r="T233" s="29"/>
      <c r="U233" s="27"/>
      <c r="V233" s="27"/>
      <c r="W233" s="27"/>
      <c r="X233" s="27"/>
      <c r="Y233" s="27"/>
      <c r="AE233" s="60"/>
      <c r="AF233" s="60"/>
      <c r="AG233" s="26"/>
      <c r="AH233" s="26"/>
      <c r="AI233" s="38"/>
      <c r="AJ233" s="38"/>
      <c r="AK233" s="38"/>
      <c r="AL233" s="30"/>
    </row>
    <row r="234" spans="1:38" ht="15">
      <c r="A234" s="57"/>
      <c r="B234" s="57"/>
      <c r="C234" s="57" t="s">
        <v>99</v>
      </c>
      <c r="D234" s="27"/>
      <c r="E234" s="27"/>
      <c r="F234" s="27"/>
      <c r="G234" s="27"/>
      <c r="H234" s="27"/>
      <c r="I234" s="27"/>
      <c r="J234" s="27"/>
      <c r="K234" s="32"/>
      <c r="L234" s="27"/>
      <c r="M234" s="27"/>
      <c r="N234" s="32"/>
      <c r="O234" s="27"/>
      <c r="P234" s="27"/>
      <c r="Q234" s="50" t="str">
        <f>C234</f>
        <v>M55</v>
      </c>
      <c r="R234" s="59"/>
      <c r="S234" s="34"/>
      <c r="T234" s="29"/>
      <c r="U234" s="27"/>
      <c r="V234" s="27"/>
      <c r="W234" s="27"/>
      <c r="X234" s="27"/>
      <c r="Y234" s="27"/>
      <c r="AE234" s="60"/>
      <c r="AF234" s="60"/>
      <c r="AG234" s="26"/>
      <c r="AH234" s="26"/>
      <c r="AI234" s="38">
        <v>1062</v>
      </c>
      <c r="AJ234" s="38">
        <v>1049</v>
      </c>
      <c r="AK234" s="38">
        <v>973</v>
      </c>
      <c r="AL234" s="30"/>
    </row>
    <row r="235" spans="1:38" ht="15">
      <c r="A235" s="58">
        <v>1</v>
      </c>
      <c r="B235" s="58">
        <v>1</v>
      </c>
      <c r="C235" s="58" t="s">
        <v>146</v>
      </c>
      <c r="D235" s="29" t="s">
        <v>85</v>
      </c>
      <c r="E235" s="29">
        <v>240</v>
      </c>
      <c r="F235" s="27">
        <v>244</v>
      </c>
      <c r="G235" s="27"/>
      <c r="H235" s="27"/>
      <c r="I235" s="27"/>
      <c r="J235" s="27"/>
      <c r="K235" s="32">
        <f t="shared" ref="K235:K279" si="36">IFERROR(LARGE(E235:J235,1),0)+IF($D$5&gt;=2,IFERROR(LARGE(E235:J235,2),0),0)+IF($D$5&gt;=3,IFERROR(LARGE(E235:J235,3),0),0)+IF($D$5&gt;=4,IFERROR(LARGE(E235:J235,4),0),0)+IF($D$5&gt;=5,IFERROR(LARGE(E235:J235,5),0),0)+IF($D$5&gt;=6,IFERROR(LARGE(E235:J235,6),0),0)</f>
        <v>484</v>
      </c>
      <c r="L235" s="32" t="s">
        <v>927</v>
      </c>
      <c r="M235" s="32" t="s">
        <v>616</v>
      </c>
      <c r="N235" s="32">
        <f t="shared" ref="N235:N279" si="37">K235-(ROW(K235)-ROW(K$6))/10000</f>
        <v>483.97710000000001</v>
      </c>
      <c r="O235" s="32">
        <f t="shared" ref="O235:O279" si="38">COUNT(E235:J235)</f>
        <v>2</v>
      </c>
      <c r="P235" s="32">
        <f t="shared" ref="P235:P279" ca="1" si="39">IF(AND(O235=1,OFFSET(D235,0,P$3)&gt;0),"Y",0)</f>
        <v>0</v>
      </c>
      <c r="Q235" s="33" t="s">
        <v>99</v>
      </c>
      <c r="R235" s="55">
        <f t="shared" ref="R235:R279" si="40">1-(Q235=Q234)</f>
        <v>0</v>
      </c>
      <c r="S235" s="34">
        <f t="shared" ref="S235:S279" si="41">N235+T235/1000+U235/10000+V235/100000+W235/1000000+X235/10000000+Y235/100000000</f>
        <v>484.24510000000004</v>
      </c>
      <c r="T235" s="27">
        <v>244</v>
      </c>
      <c r="U235" s="29">
        <v>240</v>
      </c>
      <c r="V235" s="27"/>
      <c r="W235" s="27"/>
      <c r="X235" s="27"/>
      <c r="Y235" s="27"/>
      <c r="AE235" s="60"/>
      <c r="AF235" s="60"/>
      <c r="AG235" s="26"/>
      <c r="AH235" s="26"/>
      <c r="AI235" s="38"/>
      <c r="AJ235" s="38"/>
      <c r="AK235" s="38"/>
      <c r="AL235" s="30"/>
    </row>
    <row r="236" spans="1:38" ht="15">
      <c r="A236" s="58">
        <v>2</v>
      </c>
      <c r="B236" s="58" t="s">
        <v>19</v>
      </c>
      <c r="C236" s="58" t="s">
        <v>118</v>
      </c>
      <c r="D236" s="29" t="s">
        <v>33</v>
      </c>
      <c r="E236" s="29">
        <v>206</v>
      </c>
      <c r="F236" s="27">
        <v>261</v>
      </c>
      <c r="G236" s="27"/>
      <c r="H236" s="27"/>
      <c r="I236" s="27"/>
      <c r="J236" s="27"/>
      <c r="K236" s="32">
        <f t="shared" si="36"/>
        <v>467</v>
      </c>
      <c r="L236" s="32" t="s">
        <v>928</v>
      </c>
      <c r="M236" s="32"/>
      <c r="N236" s="32">
        <f t="shared" si="37"/>
        <v>466.97699999999998</v>
      </c>
      <c r="O236" s="32">
        <f t="shared" si="38"/>
        <v>2</v>
      </c>
      <c r="P236" s="32">
        <f t="shared" ca="1" si="39"/>
        <v>0</v>
      </c>
      <c r="Q236" s="33" t="s">
        <v>99</v>
      </c>
      <c r="R236" s="55">
        <f t="shared" si="40"/>
        <v>0</v>
      </c>
      <c r="S236" s="34">
        <f t="shared" si="41"/>
        <v>467.2586</v>
      </c>
      <c r="T236" s="27">
        <v>261</v>
      </c>
      <c r="U236" s="29">
        <v>206</v>
      </c>
      <c r="V236" s="27"/>
      <c r="W236" s="27"/>
      <c r="X236" s="27"/>
      <c r="Y236" s="27"/>
      <c r="AE236" s="60"/>
      <c r="AF236" s="60"/>
      <c r="AG236" s="26"/>
      <c r="AH236" s="26"/>
      <c r="AI236" s="38"/>
      <c r="AJ236" s="38"/>
      <c r="AK236" s="38"/>
      <c r="AL236" s="30"/>
    </row>
    <row r="237" spans="1:38" ht="15">
      <c r="A237" s="58">
        <v>3</v>
      </c>
      <c r="B237" s="58">
        <v>2</v>
      </c>
      <c r="C237" s="58" t="s">
        <v>214</v>
      </c>
      <c r="D237" s="29" t="s">
        <v>108</v>
      </c>
      <c r="E237" s="29">
        <v>231</v>
      </c>
      <c r="F237" s="27">
        <v>212</v>
      </c>
      <c r="G237" s="27"/>
      <c r="H237" s="27"/>
      <c r="I237" s="27"/>
      <c r="J237" s="27"/>
      <c r="K237" s="32">
        <f t="shared" si="36"/>
        <v>443</v>
      </c>
      <c r="L237" s="32" t="s">
        <v>927</v>
      </c>
      <c r="M237" s="32" t="s">
        <v>617</v>
      </c>
      <c r="N237" s="32">
        <f t="shared" si="37"/>
        <v>442.9769</v>
      </c>
      <c r="O237" s="32">
        <f t="shared" si="38"/>
        <v>2</v>
      </c>
      <c r="P237" s="32">
        <f t="shared" ca="1" si="39"/>
        <v>0</v>
      </c>
      <c r="Q237" s="33" t="s">
        <v>99</v>
      </c>
      <c r="R237" s="55">
        <f t="shared" si="40"/>
        <v>0</v>
      </c>
      <c r="S237" s="34">
        <f t="shared" si="41"/>
        <v>443.22910000000002</v>
      </c>
      <c r="T237" s="29">
        <v>231</v>
      </c>
      <c r="U237" s="27">
        <v>212</v>
      </c>
      <c r="V237" s="27"/>
      <c r="W237" s="27"/>
      <c r="X237" s="27"/>
      <c r="Y237" s="27"/>
      <c r="AE237" s="60"/>
      <c r="AF237" s="60"/>
      <c r="AG237" s="26"/>
      <c r="AH237" s="26"/>
      <c r="AI237" s="38"/>
      <c r="AJ237" s="38"/>
      <c r="AK237" s="38"/>
      <c r="AL237" s="30"/>
    </row>
    <row r="238" spans="1:38" ht="15">
      <c r="A238" s="58">
        <v>4</v>
      </c>
      <c r="B238" s="58">
        <v>3</v>
      </c>
      <c r="C238" s="58" t="s">
        <v>221</v>
      </c>
      <c r="D238" s="29" t="s">
        <v>77</v>
      </c>
      <c r="E238" s="29">
        <v>230</v>
      </c>
      <c r="F238" s="27">
        <v>207</v>
      </c>
      <c r="G238" s="27"/>
      <c r="H238" s="27"/>
      <c r="I238" s="27"/>
      <c r="J238" s="27"/>
      <c r="K238" s="32">
        <f t="shared" si="36"/>
        <v>437</v>
      </c>
      <c r="L238" s="32" t="s">
        <v>927</v>
      </c>
      <c r="M238" s="32" t="s">
        <v>618</v>
      </c>
      <c r="N238" s="32">
        <f t="shared" si="37"/>
        <v>436.97680000000003</v>
      </c>
      <c r="O238" s="32">
        <f t="shared" si="38"/>
        <v>2</v>
      </c>
      <c r="P238" s="32">
        <f t="shared" ca="1" si="39"/>
        <v>0</v>
      </c>
      <c r="Q238" s="33" t="s">
        <v>99</v>
      </c>
      <c r="R238" s="55">
        <f t="shared" si="40"/>
        <v>0</v>
      </c>
      <c r="S238" s="34">
        <f t="shared" si="41"/>
        <v>437.22750000000002</v>
      </c>
      <c r="T238" s="29">
        <v>230</v>
      </c>
      <c r="U238" s="27">
        <v>207</v>
      </c>
      <c r="V238" s="27"/>
      <c r="W238" s="27"/>
      <c r="X238" s="27"/>
      <c r="Y238" s="27"/>
      <c r="AE238" s="60"/>
      <c r="AF238" s="60"/>
      <c r="AG238" s="26"/>
      <c r="AH238" s="26"/>
      <c r="AI238" s="38"/>
      <c r="AJ238" s="38"/>
      <c r="AK238" s="38"/>
      <c r="AL238" s="30"/>
    </row>
    <row r="239" spans="1:38" ht="15">
      <c r="A239" s="58">
        <v>5</v>
      </c>
      <c r="B239" s="58">
        <v>4</v>
      </c>
      <c r="C239" s="58" t="s">
        <v>240</v>
      </c>
      <c r="D239" s="29" t="s">
        <v>137</v>
      </c>
      <c r="E239" s="29">
        <v>192</v>
      </c>
      <c r="F239" s="27">
        <v>194</v>
      </c>
      <c r="G239" s="27"/>
      <c r="H239" s="27"/>
      <c r="I239" s="27"/>
      <c r="J239" s="27"/>
      <c r="K239" s="32">
        <f t="shared" si="36"/>
        <v>386</v>
      </c>
      <c r="L239" s="32" t="s">
        <v>927</v>
      </c>
      <c r="M239" s="32"/>
      <c r="N239" s="32">
        <f t="shared" si="37"/>
        <v>385.97669999999999</v>
      </c>
      <c r="O239" s="32">
        <f t="shared" si="38"/>
        <v>2</v>
      </c>
      <c r="P239" s="32">
        <f t="shared" ca="1" si="39"/>
        <v>0</v>
      </c>
      <c r="Q239" s="33" t="s">
        <v>99</v>
      </c>
      <c r="R239" s="55">
        <f t="shared" si="40"/>
        <v>0</v>
      </c>
      <c r="S239" s="34">
        <f t="shared" si="41"/>
        <v>386.18990000000002</v>
      </c>
      <c r="T239" s="27">
        <v>194</v>
      </c>
      <c r="U239" s="29">
        <v>192</v>
      </c>
      <c r="V239" s="27"/>
      <c r="W239" s="27"/>
      <c r="X239" s="27"/>
      <c r="Y239" s="27"/>
      <c r="AE239" s="60"/>
      <c r="AF239" s="60"/>
      <c r="AG239" s="26"/>
      <c r="AH239" s="26"/>
      <c r="AI239" s="38"/>
      <c r="AJ239" s="38"/>
      <c r="AK239" s="38"/>
      <c r="AL239" s="30"/>
    </row>
    <row r="240" spans="1:38" ht="15">
      <c r="A240" s="58">
        <v>6</v>
      </c>
      <c r="B240" s="58">
        <v>5</v>
      </c>
      <c r="C240" s="58" t="s">
        <v>263</v>
      </c>
      <c r="D240" s="29" t="s">
        <v>28</v>
      </c>
      <c r="E240" s="29">
        <v>207</v>
      </c>
      <c r="F240" s="27">
        <v>177</v>
      </c>
      <c r="G240" s="27"/>
      <c r="H240" s="27"/>
      <c r="I240" s="27"/>
      <c r="J240" s="27"/>
      <c r="K240" s="32">
        <f t="shared" si="36"/>
        <v>384</v>
      </c>
      <c r="L240" s="32" t="s">
        <v>927</v>
      </c>
      <c r="M240" s="32"/>
      <c r="N240" s="32">
        <f t="shared" si="37"/>
        <v>383.97660000000002</v>
      </c>
      <c r="O240" s="32">
        <f t="shared" si="38"/>
        <v>2</v>
      </c>
      <c r="P240" s="32">
        <f t="shared" ca="1" si="39"/>
        <v>0</v>
      </c>
      <c r="Q240" s="33" t="s">
        <v>99</v>
      </c>
      <c r="R240" s="55">
        <f t="shared" si="40"/>
        <v>0</v>
      </c>
      <c r="S240" s="34">
        <f t="shared" si="41"/>
        <v>384.2013</v>
      </c>
      <c r="T240" s="29">
        <v>207</v>
      </c>
      <c r="U240" s="27">
        <v>177</v>
      </c>
      <c r="V240" s="27"/>
      <c r="W240" s="27"/>
      <c r="X240" s="27"/>
      <c r="Y240" s="27"/>
      <c r="AE240" s="60"/>
      <c r="AF240" s="60"/>
      <c r="AG240" s="26"/>
      <c r="AH240" s="26"/>
      <c r="AI240" s="38"/>
      <c r="AJ240" s="38"/>
      <c r="AK240" s="38"/>
      <c r="AL240" s="30"/>
    </row>
    <row r="241" spans="1:38" ht="15">
      <c r="A241" s="58">
        <v>7</v>
      </c>
      <c r="B241" s="58">
        <v>6</v>
      </c>
      <c r="C241" s="58" t="s">
        <v>247</v>
      </c>
      <c r="D241" s="29" t="s">
        <v>137</v>
      </c>
      <c r="E241" s="29">
        <v>178</v>
      </c>
      <c r="F241" s="27">
        <v>190</v>
      </c>
      <c r="G241" s="27"/>
      <c r="H241" s="27"/>
      <c r="I241" s="27"/>
      <c r="J241" s="27"/>
      <c r="K241" s="32">
        <f t="shared" si="36"/>
        <v>368</v>
      </c>
      <c r="L241" s="32" t="s">
        <v>927</v>
      </c>
      <c r="M241" s="32"/>
      <c r="N241" s="32">
        <f t="shared" si="37"/>
        <v>367.97649999999999</v>
      </c>
      <c r="O241" s="32">
        <f t="shared" si="38"/>
        <v>2</v>
      </c>
      <c r="P241" s="32">
        <f t="shared" ca="1" si="39"/>
        <v>0</v>
      </c>
      <c r="Q241" s="33" t="s">
        <v>99</v>
      </c>
      <c r="R241" s="55">
        <f t="shared" si="40"/>
        <v>0</v>
      </c>
      <c r="S241" s="34">
        <f t="shared" si="41"/>
        <v>368.18430000000001</v>
      </c>
      <c r="T241" s="27">
        <v>190</v>
      </c>
      <c r="U241" s="29">
        <v>178</v>
      </c>
      <c r="V241" s="27"/>
      <c r="W241" s="27"/>
      <c r="X241" s="27"/>
      <c r="Y241" s="27"/>
      <c r="AE241" s="60"/>
      <c r="AF241" s="60"/>
      <c r="AG241" s="26"/>
      <c r="AH241" s="26"/>
      <c r="AI241" s="38"/>
      <c r="AJ241" s="38"/>
      <c r="AK241" s="38"/>
      <c r="AL241" s="30"/>
    </row>
    <row r="242" spans="1:38" ht="15">
      <c r="A242" s="58">
        <v>8</v>
      </c>
      <c r="B242" s="58">
        <v>7</v>
      </c>
      <c r="C242" s="58" t="s">
        <v>304</v>
      </c>
      <c r="D242" s="29" t="s">
        <v>85</v>
      </c>
      <c r="E242" s="29">
        <v>172</v>
      </c>
      <c r="F242" s="27">
        <v>150</v>
      </c>
      <c r="G242" s="27"/>
      <c r="H242" s="27"/>
      <c r="I242" s="27"/>
      <c r="J242" s="27"/>
      <c r="K242" s="32">
        <f t="shared" si="36"/>
        <v>322</v>
      </c>
      <c r="L242" s="32" t="s">
        <v>927</v>
      </c>
      <c r="M242" s="32"/>
      <c r="N242" s="32">
        <f t="shared" si="37"/>
        <v>321.97640000000001</v>
      </c>
      <c r="O242" s="32">
        <f t="shared" si="38"/>
        <v>2</v>
      </c>
      <c r="P242" s="32">
        <f t="shared" ca="1" si="39"/>
        <v>0</v>
      </c>
      <c r="Q242" s="33" t="s">
        <v>99</v>
      </c>
      <c r="R242" s="55">
        <f t="shared" si="40"/>
        <v>0</v>
      </c>
      <c r="S242" s="34">
        <f t="shared" si="41"/>
        <v>322.16340000000002</v>
      </c>
      <c r="T242" s="29">
        <v>172</v>
      </c>
      <c r="U242" s="27">
        <v>150</v>
      </c>
      <c r="V242" s="27"/>
      <c r="W242" s="27"/>
      <c r="X242" s="27"/>
      <c r="Y242" s="27"/>
      <c r="AE242" s="60"/>
      <c r="AF242" s="60"/>
      <c r="AG242" s="26"/>
      <c r="AH242" s="26"/>
      <c r="AI242" s="38"/>
      <c r="AJ242" s="38"/>
      <c r="AK242" s="38"/>
      <c r="AL242" s="30"/>
    </row>
    <row r="243" spans="1:38" ht="15">
      <c r="A243" s="58">
        <v>9</v>
      </c>
      <c r="B243" s="58">
        <v>8</v>
      </c>
      <c r="C243" s="58" t="s">
        <v>291</v>
      </c>
      <c r="D243" s="29" t="s">
        <v>41</v>
      </c>
      <c r="E243" s="29">
        <v>161</v>
      </c>
      <c r="F243" s="27">
        <v>158</v>
      </c>
      <c r="G243" s="27"/>
      <c r="H243" s="27"/>
      <c r="I243" s="27"/>
      <c r="J243" s="27"/>
      <c r="K243" s="32">
        <f t="shared" si="36"/>
        <v>319</v>
      </c>
      <c r="L243" s="32" t="s">
        <v>927</v>
      </c>
      <c r="M243" s="32"/>
      <c r="N243" s="32">
        <f t="shared" si="37"/>
        <v>318.97629999999998</v>
      </c>
      <c r="O243" s="32">
        <f t="shared" si="38"/>
        <v>2</v>
      </c>
      <c r="P243" s="32">
        <f t="shared" ca="1" si="39"/>
        <v>0</v>
      </c>
      <c r="Q243" s="33" t="s">
        <v>99</v>
      </c>
      <c r="R243" s="55">
        <f t="shared" si="40"/>
        <v>0</v>
      </c>
      <c r="S243" s="34">
        <f t="shared" si="41"/>
        <v>319.15309999999999</v>
      </c>
      <c r="T243" s="29">
        <v>161</v>
      </c>
      <c r="U243" s="27">
        <v>158</v>
      </c>
      <c r="V243" s="27"/>
      <c r="W243" s="27"/>
      <c r="X243" s="27"/>
      <c r="Y243" s="27"/>
      <c r="AE243" s="60"/>
      <c r="AF243" s="60"/>
      <c r="AG243" s="26"/>
      <c r="AH243" s="26"/>
      <c r="AI243" s="38"/>
      <c r="AJ243" s="38"/>
      <c r="AK243" s="38"/>
      <c r="AL243" s="30"/>
    </row>
    <row r="244" spans="1:38" ht="15">
      <c r="A244" s="58">
        <v>10</v>
      </c>
      <c r="B244" s="58">
        <v>9</v>
      </c>
      <c r="C244" s="58" t="s">
        <v>284</v>
      </c>
      <c r="D244" s="29" t="s">
        <v>82</v>
      </c>
      <c r="E244" s="29">
        <v>154</v>
      </c>
      <c r="F244" s="27">
        <v>164</v>
      </c>
      <c r="G244" s="27"/>
      <c r="H244" s="27"/>
      <c r="I244" s="27"/>
      <c r="J244" s="27"/>
      <c r="K244" s="32">
        <f t="shared" si="36"/>
        <v>318</v>
      </c>
      <c r="L244" s="32" t="s">
        <v>927</v>
      </c>
      <c r="M244" s="32"/>
      <c r="N244" s="32">
        <f t="shared" si="37"/>
        <v>317.97620000000001</v>
      </c>
      <c r="O244" s="32">
        <f t="shared" si="38"/>
        <v>2</v>
      </c>
      <c r="P244" s="32">
        <f t="shared" ca="1" si="39"/>
        <v>0</v>
      </c>
      <c r="Q244" s="33" t="s">
        <v>99</v>
      </c>
      <c r="R244" s="55">
        <f t="shared" si="40"/>
        <v>0</v>
      </c>
      <c r="S244" s="34">
        <f t="shared" si="41"/>
        <v>318.15559999999999</v>
      </c>
      <c r="T244" s="27">
        <v>164</v>
      </c>
      <c r="U244" s="29">
        <v>154</v>
      </c>
      <c r="V244" s="27"/>
      <c r="W244" s="27"/>
      <c r="X244" s="27"/>
      <c r="Y244" s="27"/>
      <c r="AE244" s="60"/>
      <c r="AF244" s="60"/>
      <c r="AG244" s="26"/>
      <c r="AH244" s="26"/>
      <c r="AI244" s="38"/>
      <c r="AJ244" s="38"/>
      <c r="AK244" s="38"/>
      <c r="AL244" s="30"/>
    </row>
    <row r="245" spans="1:38" ht="15">
      <c r="A245" s="58">
        <v>11</v>
      </c>
      <c r="B245" s="58">
        <v>10</v>
      </c>
      <c r="C245" s="58" t="s">
        <v>286</v>
      </c>
      <c r="D245" s="29" t="s">
        <v>96</v>
      </c>
      <c r="E245" s="29">
        <v>149</v>
      </c>
      <c r="F245" s="27">
        <v>162</v>
      </c>
      <c r="G245" s="27"/>
      <c r="H245" s="27"/>
      <c r="I245" s="27"/>
      <c r="J245" s="27"/>
      <c r="K245" s="32">
        <f t="shared" si="36"/>
        <v>311</v>
      </c>
      <c r="L245" s="32" t="s">
        <v>927</v>
      </c>
      <c r="M245" s="32"/>
      <c r="N245" s="32">
        <f t="shared" si="37"/>
        <v>310.97609999999997</v>
      </c>
      <c r="O245" s="32">
        <f t="shared" si="38"/>
        <v>2</v>
      </c>
      <c r="P245" s="32">
        <f t="shared" ca="1" si="39"/>
        <v>0</v>
      </c>
      <c r="Q245" s="33" t="s">
        <v>99</v>
      </c>
      <c r="R245" s="55">
        <f t="shared" si="40"/>
        <v>0</v>
      </c>
      <c r="S245" s="34">
        <f t="shared" si="41"/>
        <v>311.15299999999996</v>
      </c>
      <c r="T245" s="27">
        <v>162</v>
      </c>
      <c r="U245" s="29">
        <v>149</v>
      </c>
      <c r="V245" s="27"/>
      <c r="W245" s="27"/>
      <c r="X245" s="27"/>
      <c r="Y245" s="27"/>
      <c r="AE245" s="60"/>
      <c r="AF245" s="60"/>
      <c r="AG245" s="26"/>
      <c r="AH245" s="26"/>
      <c r="AI245" s="38"/>
      <c r="AJ245" s="38"/>
      <c r="AK245" s="38"/>
      <c r="AL245" s="30"/>
    </row>
    <row r="246" spans="1:38" ht="15">
      <c r="A246" s="58">
        <v>12</v>
      </c>
      <c r="B246" s="58">
        <v>11</v>
      </c>
      <c r="C246" s="58" t="s">
        <v>324</v>
      </c>
      <c r="D246" s="29" t="s">
        <v>56</v>
      </c>
      <c r="E246" s="29">
        <v>158</v>
      </c>
      <c r="F246" s="27">
        <v>139</v>
      </c>
      <c r="G246" s="27"/>
      <c r="H246" s="27"/>
      <c r="I246" s="27"/>
      <c r="J246" s="27"/>
      <c r="K246" s="32">
        <f t="shared" si="36"/>
        <v>297</v>
      </c>
      <c r="L246" s="32" t="s">
        <v>927</v>
      </c>
      <c r="M246" s="32"/>
      <c r="N246" s="32">
        <f t="shared" si="37"/>
        <v>296.976</v>
      </c>
      <c r="O246" s="32">
        <f t="shared" si="38"/>
        <v>2</v>
      </c>
      <c r="P246" s="32">
        <f t="shared" ca="1" si="39"/>
        <v>0</v>
      </c>
      <c r="Q246" s="33" t="s">
        <v>99</v>
      </c>
      <c r="R246" s="55">
        <f t="shared" si="40"/>
        <v>0</v>
      </c>
      <c r="S246" s="34">
        <f t="shared" si="41"/>
        <v>297.14789999999999</v>
      </c>
      <c r="T246" s="29">
        <v>158</v>
      </c>
      <c r="U246" s="27">
        <v>139</v>
      </c>
      <c r="V246" s="27"/>
      <c r="W246" s="27"/>
      <c r="X246" s="27"/>
      <c r="Y246" s="27"/>
      <c r="AE246" s="60"/>
      <c r="AF246" s="60"/>
      <c r="AG246" s="26"/>
      <c r="AH246" s="26"/>
      <c r="AI246" s="38"/>
      <c r="AJ246" s="38"/>
      <c r="AK246" s="38"/>
      <c r="AL246" s="30"/>
    </row>
    <row r="247" spans="1:38" ht="15">
      <c r="A247" s="58">
        <v>13</v>
      </c>
      <c r="B247" s="58">
        <v>12</v>
      </c>
      <c r="C247" s="58" t="s">
        <v>303</v>
      </c>
      <c r="D247" s="29" t="s">
        <v>45</v>
      </c>
      <c r="E247" s="29">
        <v>140</v>
      </c>
      <c r="F247" s="27">
        <v>151</v>
      </c>
      <c r="G247" s="27"/>
      <c r="H247" s="27"/>
      <c r="I247" s="27"/>
      <c r="J247" s="27"/>
      <c r="K247" s="32">
        <f t="shared" si="36"/>
        <v>291</v>
      </c>
      <c r="L247" s="32" t="s">
        <v>927</v>
      </c>
      <c r="M247" s="32"/>
      <c r="N247" s="32">
        <f t="shared" si="37"/>
        <v>290.97590000000002</v>
      </c>
      <c r="O247" s="32">
        <f t="shared" si="38"/>
        <v>2</v>
      </c>
      <c r="P247" s="32">
        <f t="shared" ca="1" si="39"/>
        <v>0</v>
      </c>
      <c r="Q247" s="33" t="s">
        <v>99</v>
      </c>
      <c r="R247" s="55">
        <f t="shared" si="40"/>
        <v>0</v>
      </c>
      <c r="S247" s="34">
        <f t="shared" si="41"/>
        <v>291.14090000000004</v>
      </c>
      <c r="T247" s="27">
        <v>151</v>
      </c>
      <c r="U247" s="29">
        <v>140</v>
      </c>
      <c r="V247" s="27"/>
      <c r="W247" s="27"/>
      <c r="X247" s="27"/>
      <c r="Y247" s="27"/>
      <c r="AE247" s="60"/>
      <c r="AF247" s="60"/>
      <c r="AG247" s="26"/>
      <c r="AH247" s="26"/>
      <c r="AI247" s="38"/>
      <c r="AJ247" s="38"/>
      <c r="AK247" s="38"/>
      <c r="AL247" s="30"/>
    </row>
    <row r="248" spans="1:38" ht="15">
      <c r="A248" s="58">
        <v>14</v>
      </c>
      <c r="B248" s="58">
        <v>13</v>
      </c>
      <c r="C248" s="58" t="s">
        <v>619</v>
      </c>
      <c r="D248" s="29" t="s">
        <v>77</v>
      </c>
      <c r="E248" s="29">
        <v>286</v>
      </c>
      <c r="F248" s="27"/>
      <c r="G248" s="27"/>
      <c r="H248" s="27"/>
      <c r="I248" s="27"/>
      <c r="J248" s="27"/>
      <c r="K248" s="32">
        <f t="shared" si="36"/>
        <v>286</v>
      </c>
      <c r="L248" s="32" t="s">
        <v>927</v>
      </c>
      <c r="M248" s="32"/>
      <c r="N248" s="32">
        <f t="shared" si="37"/>
        <v>285.97579999999999</v>
      </c>
      <c r="O248" s="32">
        <f t="shared" si="38"/>
        <v>1</v>
      </c>
      <c r="P248" s="32">
        <f t="shared" ca="1" si="39"/>
        <v>0</v>
      </c>
      <c r="Q248" s="33" t="s">
        <v>99</v>
      </c>
      <c r="R248" s="55">
        <f t="shared" si="40"/>
        <v>0</v>
      </c>
      <c r="S248" s="34">
        <f t="shared" si="41"/>
        <v>286.26179999999999</v>
      </c>
      <c r="T248" s="29">
        <v>286</v>
      </c>
      <c r="U248" s="27"/>
      <c r="V248" s="27"/>
      <c r="W248" s="27"/>
      <c r="X248" s="27"/>
      <c r="Y248" s="27"/>
      <c r="AE248" s="60"/>
      <c r="AF248" s="60"/>
      <c r="AG248" s="26"/>
      <c r="AH248" s="26"/>
      <c r="AI248" s="38"/>
      <c r="AJ248" s="38"/>
      <c r="AK248" s="38"/>
      <c r="AL248" s="30"/>
    </row>
    <row r="249" spans="1:38" ht="15">
      <c r="A249" s="58">
        <v>15</v>
      </c>
      <c r="B249" s="58">
        <v>14</v>
      </c>
      <c r="C249" s="58" t="s">
        <v>98</v>
      </c>
      <c r="D249" s="29" t="s">
        <v>45</v>
      </c>
      <c r="E249" s="29"/>
      <c r="F249" s="27">
        <v>272</v>
      </c>
      <c r="G249" s="27"/>
      <c r="H249" s="27"/>
      <c r="I249" s="27"/>
      <c r="J249" s="27"/>
      <c r="K249" s="32">
        <f t="shared" si="36"/>
        <v>272</v>
      </c>
      <c r="L249" s="32" t="s">
        <v>927</v>
      </c>
      <c r="M249" s="32"/>
      <c r="N249" s="32">
        <f t="shared" si="37"/>
        <v>271.97570000000002</v>
      </c>
      <c r="O249" s="32">
        <f t="shared" si="38"/>
        <v>1</v>
      </c>
      <c r="P249" s="32" t="str">
        <f t="shared" ca="1" si="39"/>
        <v>Y</v>
      </c>
      <c r="Q249" s="33" t="s">
        <v>99</v>
      </c>
      <c r="R249" s="34">
        <f t="shared" si="40"/>
        <v>0</v>
      </c>
      <c r="S249" s="34">
        <f t="shared" si="41"/>
        <v>272.24770000000001</v>
      </c>
      <c r="T249" s="27">
        <v>272</v>
      </c>
      <c r="U249" s="29"/>
      <c r="V249" s="27"/>
      <c r="W249" s="27"/>
      <c r="X249" s="27"/>
      <c r="Y249" s="27"/>
      <c r="AE249" s="60"/>
      <c r="AF249" s="60"/>
      <c r="AG249" s="26"/>
      <c r="AH249" s="26"/>
      <c r="AI249" s="38"/>
      <c r="AJ249" s="38"/>
      <c r="AK249" s="38"/>
      <c r="AL249" s="30"/>
    </row>
    <row r="250" spans="1:38" ht="15">
      <c r="A250" s="58">
        <v>16</v>
      </c>
      <c r="B250" s="58">
        <v>15</v>
      </c>
      <c r="C250" s="58" t="s">
        <v>329</v>
      </c>
      <c r="D250" s="29" t="s">
        <v>64</v>
      </c>
      <c r="E250" s="29">
        <v>122</v>
      </c>
      <c r="F250" s="27">
        <v>135</v>
      </c>
      <c r="G250" s="27"/>
      <c r="H250" s="27"/>
      <c r="I250" s="27"/>
      <c r="J250" s="27"/>
      <c r="K250" s="32">
        <f t="shared" si="36"/>
        <v>257</v>
      </c>
      <c r="L250" s="32" t="s">
        <v>927</v>
      </c>
      <c r="M250" s="32"/>
      <c r="N250" s="32">
        <f t="shared" si="37"/>
        <v>256.97559999999999</v>
      </c>
      <c r="O250" s="32">
        <f t="shared" si="38"/>
        <v>2</v>
      </c>
      <c r="P250" s="32">
        <f t="shared" ca="1" si="39"/>
        <v>0</v>
      </c>
      <c r="Q250" s="33" t="s">
        <v>99</v>
      </c>
      <c r="R250" s="55">
        <f t="shared" si="40"/>
        <v>0</v>
      </c>
      <c r="S250" s="34">
        <f t="shared" si="41"/>
        <v>257.12279999999998</v>
      </c>
      <c r="T250" s="27">
        <v>135</v>
      </c>
      <c r="U250" s="29">
        <v>122</v>
      </c>
      <c r="V250" s="27"/>
      <c r="W250" s="27"/>
      <c r="X250" s="27"/>
      <c r="Y250" s="27"/>
      <c r="AE250" s="60"/>
      <c r="AF250" s="60"/>
      <c r="AG250" s="26"/>
      <c r="AH250" s="26"/>
      <c r="AI250" s="38"/>
      <c r="AJ250" s="38"/>
      <c r="AK250" s="38"/>
      <c r="AL250" s="30"/>
    </row>
    <row r="251" spans="1:38" ht="15">
      <c r="A251" s="58">
        <v>17</v>
      </c>
      <c r="B251" s="58">
        <v>16</v>
      </c>
      <c r="C251" s="58" t="s">
        <v>620</v>
      </c>
      <c r="D251" s="29" t="s">
        <v>23</v>
      </c>
      <c r="E251" s="29">
        <v>256</v>
      </c>
      <c r="F251" s="27"/>
      <c r="G251" s="27"/>
      <c r="H251" s="27"/>
      <c r="I251" s="27"/>
      <c r="J251" s="27"/>
      <c r="K251" s="32">
        <f t="shared" si="36"/>
        <v>256</v>
      </c>
      <c r="L251" s="32" t="s">
        <v>927</v>
      </c>
      <c r="M251" s="32"/>
      <c r="N251" s="32">
        <f t="shared" si="37"/>
        <v>255.97550000000001</v>
      </c>
      <c r="O251" s="32">
        <f t="shared" si="38"/>
        <v>1</v>
      </c>
      <c r="P251" s="32">
        <f t="shared" ca="1" si="39"/>
        <v>0</v>
      </c>
      <c r="Q251" s="33" t="s">
        <v>99</v>
      </c>
      <c r="R251" s="55">
        <f t="shared" si="40"/>
        <v>0</v>
      </c>
      <c r="S251" s="34">
        <f t="shared" si="41"/>
        <v>256.23149999999998</v>
      </c>
      <c r="T251" s="29">
        <v>256</v>
      </c>
      <c r="U251" s="27"/>
      <c r="V251" s="27"/>
      <c r="W251" s="27"/>
      <c r="X251" s="27"/>
      <c r="Y251" s="27"/>
      <c r="AE251" s="60"/>
      <c r="AF251" s="60"/>
      <c r="AG251" s="26"/>
      <c r="AH251" s="26"/>
      <c r="AI251" s="38"/>
      <c r="AJ251" s="38"/>
      <c r="AK251" s="38"/>
      <c r="AL251" s="30"/>
    </row>
    <row r="252" spans="1:38" ht="15">
      <c r="A252" s="58">
        <v>18</v>
      </c>
      <c r="B252" s="58">
        <v>17</v>
      </c>
      <c r="C252" s="58" t="s">
        <v>621</v>
      </c>
      <c r="D252" s="29" t="s">
        <v>82</v>
      </c>
      <c r="E252" s="29">
        <v>242</v>
      </c>
      <c r="F252" s="27"/>
      <c r="G252" s="27"/>
      <c r="H252" s="27"/>
      <c r="I252" s="27"/>
      <c r="J252" s="27"/>
      <c r="K252" s="32">
        <f t="shared" si="36"/>
        <v>242</v>
      </c>
      <c r="L252" s="32" t="s">
        <v>927</v>
      </c>
      <c r="M252" s="32"/>
      <c r="N252" s="32">
        <f t="shared" si="37"/>
        <v>241.97540000000001</v>
      </c>
      <c r="O252" s="32">
        <f t="shared" si="38"/>
        <v>1</v>
      </c>
      <c r="P252" s="32">
        <f t="shared" ca="1" si="39"/>
        <v>0</v>
      </c>
      <c r="Q252" s="33" t="s">
        <v>99</v>
      </c>
      <c r="R252" s="55">
        <f t="shared" si="40"/>
        <v>0</v>
      </c>
      <c r="S252" s="34">
        <f t="shared" si="41"/>
        <v>242.2174</v>
      </c>
      <c r="T252" s="29">
        <v>242</v>
      </c>
      <c r="U252" s="27"/>
      <c r="V252" s="27"/>
      <c r="W252" s="27"/>
      <c r="X252" s="27"/>
      <c r="Y252" s="27"/>
      <c r="AE252" s="60"/>
      <c r="AF252" s="60"/>
      <c r="AG252" s="26"/>
      <c r="AH252" s="26"/>
      <c r="AI252" s="38"/>
      <c r="AJ252" s="38"/>
      <c r="AK252" s="38"/>
      <c r="AL252" s="30"/>
    </row>
    <row r="253" spans="1:38" ht="15">
      <c r="A253" s="58">
        <v>19</v>
      </c>
      <c r="B253" s="58">
        <v>18</v>
      </c>
      <c r="C253" s="58" t="s">
        <v>185</v>
      </c>
      <c r="D253" s="29" t="s">
        <v>56</v>
      </c>
      <c r="E253" s="29"/>
      <c r="F253" s="27">
        <v>228</v>
      </c>
      <c r="G253" s="27"/>
      <c r="H253" s="27"/>
      <c r="I253" s="27"/>
      <c r="J253" s="27"/>
      <c r="K253" s="32">
        <f t="shared" si="36"/>
        <v>228</v>
      </c>
      <c r="L253" s="32" t="s">
        <v>927</v>
      </c>
      <c r="M253" s="32"/>
      <c r="N253" s="32">
        <f t="shared" si="37"/>
        <v>227.9753</v>
      </c>
      <c r="O253" s="32">
        <f t="shared" si="38"/>
        <v>1</v>
      </c>
      <c r="P253" s="32" t="str">
        <f t="shared" ca="1" si="39"/>
        <v>Y</v>
      </c>
      <c r="Q253" s="33" t="s">
        <v>99</v>
      </c>
      <c r="R253" s="34">
        <f t="shared" si="40"/>
        <v>0</v>
      </c>
      <c r="S253" s="34">
        <f t="shared" si="41"/>
        <v>228.20330000000001</v>
      </c>
      <c r="T253" s="27">
        <v>228</v>
      </c>
      <c r="U253" s="29"/>
      <c r="V253" s="27"/>
      <c r="W253" s="27"/>
      <c r="X253" s="27"/>
      <c r="Y253" s="27"/>
      <c r="AE253" s="60"/>
      <c r="AF253" s="60"/>
      <c r="AG253" s="26"/>
      <c r="AH253" s="26"/>
      <c r="AI253" s="38"/>
      <c r="AJ253" s="38"/>
      <c r="AK253" s="38"/>
      <c r="AL253" s="30"/>
    </row>
    <row r="254" spans="1:38" ht="15">
      <c r="A254" s="58">
        <v>20</v>
      </c>
      <c r="B254" s="58">
        <v>19</v>
      </c>
      <c r="C254" s="58" t="s">
        <v>394</v>
      </c>
      <c r="D254" s="29" t="s">
        <v>53</v>
      </c>
      <c r="E254" s="29">
        <v>121</v>
      </c>
      <c r="F254" s="27">
        <v>102</v>
      </c>
      <c r="G254" s="27"/>
      <c r="H254" s="27"/>
      <c r="I254" s="27"/>
      <c r="J254" s="27"/>
      <c r="K254" s="32">
        <f t="shared" si="36"/>
        <v>223</v>
      </c>
      <c r="L254" s="32" t="s">
        <v>927</v>
      </c>
      <c r="M254" s="32"/>
      <c r="N254" s="32">
        <f t="shared" si="37"/>
        <v>222.9752</v>
      </c>
      <c r="O254" s="32">
        <f t="shared" si="38"/>
        <v>2</v>
      </c>
      <c r="P254" s="32">
        <f t="shared" ca="1" si="39"/>
        <v>0</v>
      </c>
      <c r="Q254" s="33" t="s">
        <v>99</v>
      </c>
      <c r="R254" s="55">
        <f t="shared" si="40"/>
        <v>0</v>
      </c>
      <c r="S254" s="34">
        <f t="shared" si="41"/>
        <v>223.10640000000001</v>
      </c>
      <c r="T254" s="29">
        <v>121</v>
      </c>
      <c r="U254" s="27">
        <v>102</v>
      </c>
      <c r="V254" s="27"/>
      <c r="W254" s="27"/>
      <c r="X254" s="27"/>
      <c r="Y254" s="27"/>
      <c r="AE254" s="60"/>
      <c r="AF254" s="60"/>
      <c r="AG254" s="26"/>
      <c r="AH254" s="26"/>
      <c r="AI254" s="38"/>
      <c r="AJ254" s="38"/>
      <c r="AK254" s="38"/>
      <c r="AL254" s="30"/>
    </row>
    <row r="255" spans="1:38" ht="15">
      <c r="A255" s="58">
        <v>21</v>
      </c>
      <c r="B255" s="58">
        <v>20</v>
      </c>
      <c r="C255" s="58" t="s">
        <v>622</v>
      </c>
      <c r="D255" s="29" t="s">
        <v>82</v>
      </c>
      <c r="E255" s="29">
        <v>216</v>
      </c>
      <c r="F255" s="27"/>
      <c r="G255" s="27"/>
      <c r="H255" s="27"/>
      <c r="I255" s="27"/>
      <c r="J255" s="27"/>
      <c r="K255" s="32">
        <f t="shared" si="36"/>
        <v>216</v>
      </c>
      <c r="L255" s="32" t="s">
        <v>927</v>
      </c>
      <c r="M255" s="32"/>
      <c r="N255" s="32">
        <f t="shared" si="37"/>
        <v>215.9751</v>
      </c>
      <c r="O255" s="32">
        <f t="shared" si="38"/>
        <v>1</v>
      </c>
      <c r="P255" s="32">
        <f t="shared" ca="1" si="39"/>
        <v>0</v>
      </c>
      <c r="Q255" s="33" t="s">
        <v>99</v>
      </c>
      <c r="R255" s="55">
        <f t="shared" si="40"/>
        <v>0</v>
      </c>
      <c r="S255" s="34">
        <f t="shared" si="41"/>
        <v>216.19110000000001</v>
      </c>
      <c r="T255" s="29">
        <v>216</v>
      </c>
      <c r="U255" s="27"/>
      <c r="V255" s="27"/>
      <c r="W255" s="27"/>
      <c r="X255" s="27"/>
      <c r="Y255" s="27"/>
      <c r="AE255" s="60"/>
      <c r="AF255" s="60"/>
      <c r="AG255" s="26"/>
      <c r="AH255" s="26"/>
      <c r="AI255" s="38"/>
      <c r="AJ255" s="38"/>
      <c r="AK255" s="38"/>
      <c r="AL255" s="30"/>
    </row>
    <row r="256" spans="1:38" ht="15">
      <c r="A256" s="58">
        <v>22</v>
      </c>
      <c r="B256" s="58">
        <v>21</v>
      </c>
      <c r="C256" s="58" t="s">
        <v>623</v>
      </c>
      <c r="D256" s="29" t="s">
        <v>45</v>
      </c>
      <c r="E256" s="29">
        <v>212</v>
      </c>
      <c r="F256" s="27"/>
      <c r="G256" s="27"/>
      <c r="H256" s="27"/>
      <c r="I256" s="27"/>
      <c r="J256" s="27"/>
      <c r="K256" s="32">
        <f t="shared" si="36"/>
        <v>212</v>
      </c>
      <c r="L256" s="32" t="s">
        <v>927</v>
      </c>
      <c r="M256" s="32"/>
      <c r="N256" s="32">
        <f t="shared" si="37"/>
        <v>211.97499999999999</v>
      </c>
      <c r="O256" s="32">
        <f t="shared" si="38"/>
        <v>1</v>
      </c>
      <c r="P256" s="32">
        <f t="shared" ca="1" si="39"/>
        <v>0</v>
      </c>
      <c r="Q256" s="33" t="s">
        <v>99</v>
      </c>
      <c r="R256" s="55">
        <f t="shared" si="40"/>
        <v>0</v>
      </c>
      <c r="S256" s="34">
        <f t="shared" si="41"/>
        <v>212.18699999999998</v>
      </c>
      <c r="T256" s="29">
        <v>212</v>
      </c>
      <c r="U256" s="27"/>
      <c r="V256" s="27"/>
      <c r="W256" s="27"/>
      <c r="X256" s="27"/>
      <c r="Y256" s="27"/>
      <c r="AE256" s="60"/>
      <c r="AF256" s="60"/>
      <c r="AG256" s="26"/>
      <c r="AH256" s="26"/>
      <c r="AI256" s="38"/>
      <c r="AJ256" s="38"/>
      <c r="AK256" s="38"/>
      <c r="AL256" s="30"/>
    </row>
    <row r="257" spans="1:38" ht="15">
      <c r="A257" s="58">
        <v>23</v>
      </c>
      <c r="B257" s="58">
        <v>22</v>
      </c>
      <c r="C257" s="58" t="s">
        <v>216</v>
      </c>
      <c r="D257" s="29" t="s">
        <v>53</v>
      </c>
      <c r="E257" s="29"/>
      <c r="F257" s="27">
        <v>210</v>
      </c>
      <c r="G257" s="27"/>
      <c r="H257" s="27"/>
      <c r="I257" s="27"/>
      <c r="J257" s="27"/>
      <c r="K257" s="32">
        <f t="shared" si="36"/>
        <v>210</v>
      </c>
      <c r="L257" s="32" t="s">
        <v>927</v>
      </c>
      <c r="M257" s="32"/>
      <c r="N257" s="32">
        <f t="shared" si="37"/>
        <v>209.97489999999999</v>
      </c>
      <c r="O257" s="32">
        <f t="shared" si="38"/>
        <v>1</v>
      </c>
      <c r="P257" s="32" t="str">
        <f t="shared" ca="1" si="39"/>
        <v>Y</v>
      </c>
      <c r="Q257" s="33" t="s">
        <v>99</v>
      </c>
      <c r="R257" s="34">
        <f t="shared" si="40"/>
        <v>0</v>
      </c>
      <c r="S257" s="34">
        <f t="shared" si="41"/>
        <v>210.1849</v>
      </c>
      <c r="T257" s="27">
        <v>210</v>
      </c>
      <c r="U257" s="29"/>
      <c r="V257" s="27"/>
      <c r="W257" s="27"/>
      <c r="X257" s="27"/>
      <c r="Y257" s="27"/>
      <c r="AE257" s="60"/>
      <c r="AF257" s="60"/>
      <c r="AG257" s="26"/>
      <c r="AH257" s="26"/>
      <c r="AI257" s="38"/>
      <c r="AJ257" s="38"/>
      <c r="AK257" s="38"/>
      <c r="AL257" s="30"/>
    </row>
    <row r="258" spans="1:38" ht="15">
      <c r="A258" s="58">
        <v>24</v>
      </c>
      <c r="B258" s="58">
        <v>23</v>
      </c>
      <c r="C258" s="58" t="s">
        <v>624</v>
      </c>
      <c r="D258" s="29" t="s">
        <v>56</v>
      </c>
      <c r="E258" s="29">
        <v>202</v>
      </c>
      <c r="F258" s="27"/>
      <c r="G258" s="27"/>
      <c r="H258" s="27"/>
      <c r="I258" s="27"/>
      <c r="J258" s="27"/>
      <c r="K258" s="32">
        <f t="shared" si="36"/>
        <v>202</v>
      </c>
      <c r="L258" s="32" t="s">
        <v>927</v>
      </c>
      <c r="M258" s="32"/>
      <c r="N258" s="32">
        <f t="shared" si="37"/>
        <v>201.97479999999999</v>
      </c>
      <c r="O258" s="32">
        <f t="shared" si="38"/>
        <v>1</v>
      </c>
      <c r="P258" s="32">
        <f t="shared" ca="1" si="39"/>
        <v>0</v>
      </c>
      <c r="Q258" s="33" t="s">
        <v>99</v>
      </c>
      <c r="R258" s="55">
        <f t="shared" si="40"/>
        <v>0</v>
      </c>
      <c r="S258" s="34">
        <f t="shared" si="41"/>
        <v>202.17679999999999</v>
      </c>
      <c r="T258" s="29">
        <v>202</v>
      </c>
      <c r="U258" s="27"/>
      <c r="V258" s="27"/>
      <c r="W258" s="27"/>
      <c r="X258" s="27"/>
      <c r="Y258" s="27"/>
      <c r="AE258" s="60"/>
      <c r="AF258" s="60"/>
      <c r="AG258" s="26"/>
      <c r="AH258" s="26"/>
      <c r="AI258" s="38"/>
      <c r="AJ258" s="38"/>
      <c r="AK258" s="38"/>
      <c r="AL258" s="30"/>
    </row>
    <row r="259" spans="1:38" ht="15">
      <c r="A259" s="58">
        <v>25</v>
      </c>
      <c r="B259" s="58">
        <v>24</v>
      </c>
      <c r="C259" s="58" t="s">
        <v>232</v>
      </c>
      <c r="D259" s="29" t="s">
        <v>153</v>
      </c>
      <c r="E259" s="29"/>
      <c r="F259" s="27">
        <v>200</v>
      </c>
      <c r="G259" s="27"/>
      <c r="H259" s="27"/>
      <c r="I259" s="27"/>
      <c r="J259" s="27"/>
      <c r="K259" s="32">
        <f t="shared" si="36"/>
        <v>200</v>
      </c>
      <c r="L259" s="32" t="s">
        <v>927</v>
      </c>
      <c r="M259" s="32"/>
      <c r="N259" s="32">
        <f t="shared" si="37"/>
        <v>199.97470000000001</v>
      </c>
      <c r="O259" s="32">
        <f t="shared" si="38"/>
        <v>1</v>
      </c>
      <c r="P259" s="32" t="str">
        <f t="shared" ca="1" si="39"/>
        <v>Y</v>
      </c>
      <c r="Q259" s="33" t="s">
        <v>99</v>
      </c>
      <c r="R259" s="34">
        <f t="shared" si="40"/>
        <v>0</v>
      </c>
      <c r="S259" s="34">
        <f t="shared" si="41"/>
        <v>200.1747</v>
      </c>
      <c r="T259" s="27">
        <v>200</v>
      </c>
      <c r="U259" s="29"/>
      <c r="V259" s="27"/>
      <c r="W259" s="27"/>
      <c r="X259" s="27"/>
      <c r="Y259" s="27"/>
      <c r="AE259" s="60"/>
      <c r="AF259" s="60"/>
      <c r="AG259" s="26"/>
      <c r="AH259" s="26"/>
      <c r="AI259" s="38"/>
      <c r="AJ259" s="38"/>
      <c r="AK259" s="38"/>
      <c r="AL259" s="30"/>
    </row>
    <row r="260" spans="1:38" ht="15">
      <c r="A260" s="58">
        <v>26</v>
      </c>
      <c r="B260" s="58">
        <v>25</v>
      </c>
      <c r="C260" s="58" t="s">
        <v>235</v>
      </c>
      <c r="D260" s="29" t="s">
        <v>96</v>
      </c>
      <c r="E260" s="29"/>
      <c r="F260" s="27">
        <v>197</v>
      </c>
      <c r="G260" s="27"/>
      <c r="H260" s="27"/>
      <c r="I260" s="27"/>
      <c r="J260" s="27"/>
      <c r="K260" s="32">
        <f t="shared" si="36"/>
        <v>197</v>
      </c>
      <c r="L260" s="32" t="s">
        <v>927</v>
      </c>
      <c r="M260" s="32"/>
      <c r="N260" s="32">
        <f t="shared" si="37"/>
        <v>196.97460000000001</v>
      </c>
      <c r="O260" s="32">
        <f t="shared" si="38"/>
        <v>1</v>
      </c>
      <c r="P260" s="32" t="str">
        <f t="shared" ca="1" si="39"/>
        <v>Y</v>
      </c>
      <c r="Q260" s="33" t="s">
        <v>99</v>
      </c>
      <c r="R260" s="34">
        <f t="shared" si="40"/>
        <v>0</v>
      </c>
      <c r="S260" s="34">
        <f t="shared" si="41"/>
        <v>197.17160000000001</v>
      </c>
      <c r="T260" s="27">
        <v>197</v>
      </c>
      <c r="U260" s="29"/>
      <c r="V260" s="27"/>
      <c r="W260" s="27"/>
      <c r="X260" s="27"/>
      <c r="Y260" s="27"/>
      <c r="AE260" s="60"/>
      <c r="AF260" s="60"/>
      <c r="AG260" s="26"/>
      <c r="AH260" s="26"/>
      <c r="AI260" s="38"/>
      <c r="AJ260" s="38"/>
      <c r="AK260" s="38"/>
      <c r="AL260" s="30"/>
    </row>
    <row r="261" spans="1:38" ht="15">
      <c r="A261" s="58">
        <v>27</v>
      </c>
      <c r="B261" s="58">
        <v>26</v>
      </c>
      <c r="C261" s="58" t="s">
        <v>625</v>
      </c>
      <c r="D261" s="29" t="s">
        <v>36</v>
      </c>
      <c r="E261" s="29">
        <v>185</v>
      </c>
      <c r="F261" s="27"/>
      <c r="G261" s="27"/>
      <c r="H261" s="27"/>
      <c r="I261" s="27"/>
      <c r="J261" s="27"/>
      <c r="K261" s="32">
        <f t="shared" si="36"/>
        <v>185</v>
      </c>
      <c r="L261" s="32" t="s">
        <v>927</v>
      </c>
      <c r="M261" s="32"/>
      <c r="N261" s="32">
        <f t="shared" si="37"/>
        <v>184.97450000000001</v>
      </c>
      <c r="O261" s="32">
        <f t="shared" si="38"/>
        <v>1</v>
      </c>
      <c r="P261" s="32">
        <f t="shared" ca="1" si="39"/>
        <v>0</v>
      </c>
      <c r="Q261" s="33" t="s">
        <v>99</v>
      </c>
      <c r="R261" s="55">
        <f t="shared" si="40"/>
        <v>0</v>
      </c>
      <c r="S261" s="34">
        <f t="shared" si="41"/>
        <v>185.15950000000001</v>
      </c>
      <c r="T261" s="29">
        <v>185</v>
      </c>
      <c r="U261" s="27"/>
      <c r="V261" s="27"/>
      <c r="W261" s="27"/>
      <c r="X261" s="27"/>
      <c r="Y261" s="27"/>
      <c r="AE261" s="60"/>
      <c r="AF261" s="60"/>
      <c r="AG261" s="26"/>
      <c r="AH261" s="26"/>
      <c r="AI261" s="38"/>
      <c r="AJ261" s="38"/>
      <c r="AK261" s="38"/>
      <c r="AL261" s="30"/>
    </row>
    <row r="262" spans="1:38" ht="15">
      <c r="A262" s="58">
        <v>28</v>
      </c>
      <c r="B262" s="58">
        <v>27</v>
      </c>
      <c r="C262" s="58" t="s">
        <v>626</v>
      </c>
      <c r="D262" s="29" t="s">
        <v>153</v>
      </c>
      <c r="E262" s="29">
        <v>180</v>
      </c>
      <c r="F262" s="27"/>
      <c r="G262" s="27"/>
      <c r="H262" s="27"/>
      <c r="I262" s="27"/>
      <c r="J262" s="27"/>
      <c r="K262" s="32">
        <f t="shared" si="36"/>
        <v>180</v>
      </c>
      <c r="L262" s="32" t="s">
        <v>927</v>
      </c>
      <c r="M262" s="32"/>
      <c r="N262" s="32">
        <f t="shared" si="37"/>
        <v>179.9744</v>
      </c>
      <c r="O262" s="32">
        <f t="shared" si="38"/>
        <v>1</v>
      </c>
      <c r="P262" s="32">
        <f t="shared" ca="1" si="39"/>
        <v>0</v>
      </c>
      <c r="Q262" s="33" t="s">
        <v>99</v>
      </c>
      <c r="R262" s="55">
        <f t="shared" si="40"/>
        <v>0</v>
      </c>
      <c r="S262" s="34">
        <f t="shared" si="41"/>
        <v>180.15440000000001</v>
      </c>
      <c r="T262" s="29">
        <v>180</v>
      </c>
      <c r="U262" s="27"/>
      <c r="V262" s="27"/>
      <c r="W262" s="27"/>
      <c r="X262" s="27"/>
      <c r="Y262" s="27"/>
      <c r="AE262" s="60"/>
      <c r="AF262" s="60"/>
      <c r="AG262" s="26"/>
      <c r="AH262" s="26"/>
      <c r="AI262" s="38"/>
      <c r="AJ262" s="38"/>
      <c r="AK262" s="38"/>
      <c r="AL262" s="30"/>
    </row>
    <row r="263" spans="1:38" ht="15">
      <c r="A263" s="58">
        <v>29</v>
      </c>
      <c r="B263" s="58">
        <v>28</v>
      </c>
      <c r="C263" s="58" t="s">
        <v>423</v>
      </c>
      <c r="D263" s="29" t="s">
        <v>391</v>
      </c>
      <c r="E263" s="29">
        <v>90</v>
      </c>
      <c r="F263" s="27">
        <v>89</v>
      </c>
      <c r="G263" s="27"/>
      <c r="H263" s="27"/>
      <c r="I263" s="27"/>
      <c r="J263" s="27"/>
      <c r="K263" s="32">
        <f t="shared" si="36"/>
        <v>179</v>
      </c>
      <c r="L263" s="32" t="s">
        <v>927</v>
      </c>
      <c r="M263" s="32"/>
      <c r="N263" s="32">
        <f t="shared" si="37"/>
        <v>178.9743</v>
      </c>
      <c r="O263" s="32">
        <f t="shared" si="38"/>
        <v>2</v>
      </c>
      <c r="P263" s="32">
        <f t="shared" ca="1" si="39"/>
        <v>0</v>
      </c>
      <c r="Q263" s="33" t="s">
        <v>99</v>
      </c>
      <c r="R263" s="55">
        <f t="shared" si="40"/>
        <v>0</v>
      </c>
      <c r="S263" s="34">
        <f t="shared" si="41"/>
        <v>179.07320000000001</v>
      </c>
      <c r="T263" s="29">
        <v>90</v>
      </c>
      <c r="U263" s="27">
        <v>89</v>
      </c>
      <c r="V263" s="27"/>
      <c r="W263" s="27"/>
      <c r="X263" s="27"/>
      <c r="Y263" s="27"/>
      <c r="AE263" s="60"/>
      <c r="AF263" s="60"/>
      <c r="AG263" s="26"/>
      <c r="AH263" s="26"/>
      <c r="AI263" s="38"/>
      <c r="AJ263" s="38"/>
      <c r="AK263" s="38"/>
      <c r="AL263" s="30"/>
    </row>
    <row r="264" spans="1:38" ht="15">
      <c r="A264" s="58">
        <v>30</v>
      </c>
      <c r="B264" s="58">
        <v>29</v>
      </c>
      <c r="C264" s="58" t="s">
        <v>627</v>
      </c>
      <c r="D264" s="29" t="s">
        <v>137</v>
      </c>
      <c r="E264" s="29">
        <v>175</v>
      </c>
      <c r="F264" s="27"/>
      <c r="G264" s="27"/>
      <c r="H264" s="27"/>
      <c r="I264" s="27"/>
      <c r="J264" s="27"/>
      <c r="K264" s="32">
        <f t="shared" si="36"/>
        <v>175</v>
      </c>
      <c r="L264" s="32" t="s">
        <v>927</v>
      </c>
      <c r="M264" s="32"/>
      <c r="N264" s="32">
        <f t="shared" si="37"/>
        <v>174.9742</v>
      </c>
      <c r="O264" s="32">
        <f t="shared" si="38"/>
        <v>1</v>
      </c>
      <c r="P264" s="32">
        <f t="shared" ca="1" si="39"/>
        <v>0</v>
      </c>
      <c r="Q264" s="33" t="s">
        <v>99</v>
      </c>
      <c r="R264" s="55">
        <f t="shared" si="40"/>
        <v>0</v>
      </c>
      <c r="S264" s="34">
        <f t="shared" si="41"/>
        <v>175.14920000000001</v>
      </c>
      <c r="T264" s="29">
        <v>175</v>
      </c>
      <c r="U264" s="27"/>
      <c r="V264" s="27"/>
      <c r="W264" s="27"/>
      <c r="X264" s="27"/>
      <c r="Y264" s="27"/>
      <c r="AE264" s="60"/>
      <c r="AF264" s="60"/>
      <c r="AG264" s="26"/>
      <c r="AH264" s="26"/>
      <c r="AI264" s="38"/>
      <c r="AJ264" s="38"/>
      <c r="AK264" s="38"/>
      <c r="AL264" s="30"/>
    </row>
    <row r="265" spans="1:38" ht="15">
      <c r="A265" s="58">
        <v>31</v>
      </c>
      <c r="B265" s="58">
        <v>30</v>
      </c>
      <c r="C265" s="58" t="s">
        <v>435</v>
      </c>
      <c r="D265" s="29" t="s">
        <v>85</v>
      </c>
      <c r="E265" s="29">
        <v>85</v>
      </c>
      <c r="F265" s="27">
        <v>81</v>
      </c>
      <c r="G265" s="27"/>
      <c r="H265" s="27"/>
      <c r="I265" s="27"/>
      <c r="J265" s="27"/>
      <c r="K265" s="32">
        <f t="shared" si="36"/>
        <v>166</v>
      </c>
      <c r="L265" s="32" t="s">
        <v>927</v>
      </c>
      <c r="M265" s="32"/>
      <c r="N265" s="32">
        <f t="shared" si="37"/>
        <v>165.97409999999999</v>
      </c>
      <c r="O265" s="32">
        <f t="shared" si="38"/>
        <v>2</v>
      </c>
      <c r="P265" s="32">
        <f t="shared" ca="1" si="39"/>
        <v>0</v>
      </c>
      <c r="Q265" s="33" t="s">
        <v>99</v>
      </c>
      <c r="R265" s="55">
        <f t="shared" si="40"/>
        <v>0</v>
      </c>
      <c r="S265" s="34">
        <f t="shared" si="41"/>
        <v>166.06720000000001</v>
      </c>
      <c r="T265" s="29">
        <v>85</v>
      </c>
      <c r="U265" s="27">
        <v>81</v>
      </c>
      <c r="V265" s="27"/>
      <c r="W265" s="27"/>
      <c r="X265" s="27"/>
      <c r="Y265" s="27"/>
      <c r="AE265" s="60"/>
      <c r="AF265" s="60"/>
      <c r="AG265" s="26"/>
      <c r="AH265" s="26"/>
      <c r="AI265" s="38"/>
      <c r="AJ265" s="38"/>
      <c r="AK265" s="38"/>
      <c r="AL265" s="30"/>
    </row>
    <row r="266" spans="1:38" ht="15">
      <c r="A266" s="58">
        <v>32</v>
      </c>
      <c r="B266" s="58">
        <v>31</v>
      </c>
      <c r="C266" s="58" t="s">
        <v>285</v>
      </c>
      <c r="D266" s="29" t="s">
        <v>137</v>
      </c>
      <c r="E266" s="29"/>
      <c r="F266" s="27">
        <v>163</v>
      </c>
      <c r="G266" s="27"/>
      <c r="H266" s="27"/>
      <c r="I266" s="27"/>
      <c r="J266" s="27"/>
      <c r="K266" s="32">
        <f t="shared" si="36"/>
        <v>163</v>
      </c>
      <c r="L266" s="32" t="s">
        <v>927</v>
      </c>
      <c r="M266" s="32"/>
      <c r="N266" s="32">
        <f t="shared" si="37"/>
        <v>162.97399999999999</v>
      </c>
      <c r="O266" s="32">
        <f t="shared" si="38"/>
        <v>1</v>
      </c>
      <c r="P266" s="32" t="str">
        <f t="shared" ca="1" si="39"/>
        <v>Y</v>
      </c>
      <c r="Q266" s="33" t="s">
        <v>99</v>
      </c>
      <c r="R266" s="34">
        <f t="shared" si="40"/>
        <v>0</v>
      </c>
      <c r="S266" s="34">
        <f t="shared" si="41"/>
        <v>163.137</v>
      </c>
      <c r="T266" s="27">
        <v>163</v>
      </c>
      <c r="U266" s="29"/>
      <c r="V266" s="27"/>
      <c r="W266" s="27"/>
      <c r="X266" s="27"/>
      <c r="Y266" s="27"/>
      <c r="AE266" s="60"/>
      <c r="AF266" s="60"/>
      <c r="AG266" s="26"/>
      <c r="AH266" s="26"/>
      <c r="AI266" s="38"/>
      <c r="AJ266" s="38"/>
      <c r="AK266" s="38"/>
      <c r="AL266" s="30"/>
    </row>
    <row r="267" spans="1:38" ht="15">
      <c r="A267" s="58">
        <v>33</v>
      </c>
      <c r="B267" s="58" t="s">
        <v>19</v>
      </c>
      <c r="C267" s="58" t="s">
        <v>628</v>
      </c>
      <c r="D267" s="29" t="s">
        <v>33</v>
      </c>
      <c r="E267" s="29">
        <v>157</v>
      </c>
      <c r="F267" s="27"/>
      <c r="G267" s="27"/>
      <c r="H267" s="27"/>
      <c r="I267" s="27"/>
      <c r="J267" s="27"/>
      <c r="K267" s="32">
        <f t="shared" si="36"/>
        <v>157</v>
      </c>
      <c r="L267" s="32" t="s">
        <v>928</v>
      </c>
      <c r="M267" s="32"/>
      <c r="N267" s="32">
        <f t="shared" si="37"/>
        <v>156.97389999999999</v>
      </c>
      <c r="O267" s="32">
        <f t="shared" si="38"/>
        <v>1</v>
      </c>
      <c r="P267" s="32">
        <f t="shared" ca="1" si="39"/>
        <v>0</v>
      </c>
      <c r="Q267" s="33" t="s">
        <v>99</v>
      </c>
      <c r="R267" s="55">
        <f t="shared" si="40"/>
        <v>0</v>
      </c>
      <c r="S267" s="34">
        <f t="shared" si="41"/>
        <v>157.1309</v>
      </c>
      <c r="T267" s="29">
        <v>157</v>
      </c>
      <c r="U267" s="27"/>
      <c r="V267" s="27"/>
      <c r="W267" s="27"/>
      <c r="X267" s="27"/>
      <c r="Y267" s="27"/>
      <c r="AE267" s="60"/>
      <c r="AF267" s="60"/>
      <c r="AG267" s="26"/>
      <c r="AH267" s="26"/>
      <c r="AI267" s="38"/>
      <c r="AJ267" s="38"/>
      <c r="AK267" s="38"/>
      <c r="AL267" s="30"/>
    </row>
    <row r="268" spans="1:38" ht="15">
      <c r="A268" s="58">
        <v>34</v>
      </c>
      <c r="B268" s="58">
        <v>32</v>
      </c>
      <c r="C268" s="58" t="s">
        <v>302</v>
      </c>
      <c r="D268" s="29" t="s">
        <v>71</v>
      </c>
      <c r="E268" s="29"/>
      <c r="F268" s="27">
        <v>152</v>
      </c>
      <c r="G268" s="27"/>
      <c r="H268" s="27"/>
      <c r="I268" s="27"/>
      <c r="J268" s="27"/>
      <c r="K268" s="32">
        <f t="shared" si="36"/>
        <v>152</v>
      </c>
      <c r="L268" s="32" t="s">
        <v>927</v>
      </c>
      <c r="M268" s="32"/>
      <c r="N268" s="32">
        <f t="shared" si="37"/>
        <v>151.97380000000001</v>
      </c>
      <c r="O268" s="32">
        <f t="shared" si="38"/>
        <v>1</v>
      </c>
      <c r="P268" s="32" t="str">
        <f t="shared" ca="1" si="39"/>
        <v>Y</v>
      </c>
      <c r="Q268" s="33" t="s">
        <v>99</v>
      </c>
      <c r="R268" s="34">
        <f t="shared" si="40"/>
        <v>0</v>
      </c>
      <c r="S268" s="34">
        <f t="shared" si="41"/>
        <v>152.1258</v>
      </c>
      <c r="T268" s="27">
        <v>152</v>
      </c>
      <c r="U268" s="29"/>
      <c r="V268" s="27"/>
      <c r="W268" s="27"/>
      <c r="X268" s="27"/>
      <c r="Y268" s="27"/>
      <c r="AE268" s="60"/>
      <c r="AF268" s="60"/>
      <c r="AG268" s="26"/>
      <c r="AH268" s="26"/>
      <c r="AI268" s="38"/>
      <c r="AJ268" s="38"/>
      <c r="AK268" s="38"/>
      <c r="AL268" s="30"/>
    </row>
    <row r="269" spans="1:38" ht="15">
      <c r="A269" s="58">
        <v>35</v>
      </c>
      <c r="B269" s="58">
        <v>33</v>
      </c>
      <c r="C269" s="58" t="s">
        <v>463</v>
      </c>
      <c r="D269" s="29" t="s">
        <v>64</v>
      </c>
      <c r="E269" s="29">
        <v>79</v>
      </c>
      <c r="F269" s="27">
        <v>72</v>
      </c>
      <c r="G269" s="27"/>
      <c r="H269" s="27"/>
      <c r="I269" s="27"/>
      <c r="J269" s="27"/>
      <c r="K269" s="32">
        <f t="shared" si="36"/>
        <v>151</v>
      </c>
      <c r="L269" s="32" t="s">
        <v>927</v>
      </c>
      <c r="M269" s="32"/>
      <c r="N269" s="32">
        <f t="shared" si="37"/>
        <v>150.97370000000001</v>
      </c>
      <c r="O269" s="32">
        <f t="shared" si="38"/>
        <v>2</v>
      </c>
      <c r="P269" s="32">
        <f t="shared" ca="1" si="39"/>
        <v>0</v>
      </c>
      <c r="Q269" s="33" t="s">
        <v>99</v>
      </c>
      <c r="R269" s="55">
        <f t="shared" si="40"/>
        <v>0</v>
      </c>
      <c r="S269" s="34">
        <f t="shared" si="41"/>
        <v>151.05990000000003</v>
      </c>
      <c r="T269" s="29">
        <v>79</v>
      </c>
      <c r="U269" s="27">
        <v>72</v>
      </c>
      <c r="V269" s="27"/>
      <c r="W269" s="27"/>
      <c r="X269" s="27"/>
      <c r="Y269" s="27"/>
      <c r="AE269" s="60"/>
      <c r="AF269" s="60"/>
      <c r="AG269" s="26"/>
      <c r="AH269" s="26"/>
      <c r="AI269" s="38"/>
      <c r="AJ269" s="38"/>
      <c r="AK269" s="38"/>
      <c r="AL269" s="30"/>
    </row>
    <row r="270" spans="1:38" ht="15">
      <c r="A270" s="58">
        <v>36</v>
      </c>
      <c r="B270" s="58">
        <v>34</v>
      </c>
      <c r="C270" s="58" t="s">
        <v>629</v>
      </c>
      <c r="D270" s="29" t="s">
        <v>85</v>
      </c>
      <c r="E270" s="29">
        <v>134</v>
      </c>
      <c r="F270" s="27"/>
      <c r="G270" s="27"/>
      <c r="H270" s="27"/>
      <c r="I270" s="27"/>
      <c r="J270" s="27"/>
      <c r="K270" s="32">
        <f t="shared" si="36"/>
        <v>134</v>
      </c>
      <c r="L270" s="32" t="s">
        <v>927</v>
      </c>
      <c r="M270" s="32"/>
      <c r="N270" s="32">
        <f t="shared" si="37"/>
        <v>133.9736</v>
      </c>
      <c r="O270" s="32">
        <f t="shared" si="38"/>
        <v>1</v>
      </c>
      <c r="P270" s="32">
        <f t="shared" ca="1" si="39"/>
        <v>0</v>
      </c>
      <c r="Q270" s="33" t="s">
        <v>99</v>
      </c>
      <c r="R270" s="55">
        <f t="shared" si="40"/>
        <v>0</v>
      </c>
      <c r="S270" s="34">
        <f t="shared" si="41"/>
        <v>134.10759999999999</v>
      </c>
      <c r="T270" s="29">
        <v>134</v>
      </c>
      <c r="U270" s="27"/>
      <c r="V270" s="27"/>
      <c r="W270" s="27"/>
      <c r="X270" s="27"/>
      <c r="Y270" s="27"/>
      <c r="AE270" s="60"/>
      <c r="AF270" s="60"/>
      <c r="AG270" s="26"/>
      <c r="AH270" s="26"/>
      <c r="AI270" s="38"/>
      <c r="AJ270" s="38"/>
      <c r="AK270" s="38"/>
      <c r="AL270" s="30"/>
    </row>
    <row r="271" spans="1:38" ht="15">
      <c r="A271" s="58">
        <v>37</v>
      </c>
      <c r="B271" s="58">
        <v>35</v>
      </c>
      <c r="C271" s="58" t="s">
        <v>332</v>
      </c>
      <c r="D271" s="29" t="s">
        <v>77</v>
      </c>
      <c r="E271" s="29"/>
      <c r="F271" s="27">
        <v>134</v>
      </c>
      <c r="G271" s="27"/>
      <c r="H271" s="27"/>
      <c r="I271" s="27"/>
      <c r="J271" s="27"/>
      <c r="K271" s="32">
        <f t="shared" si="36"/>
        <v>134</v>
      </c>
      <c r="L271" s="32" t="s">
        <v>927</v>
      </c>
      <c r="M271" s="32"/>
      <c r="N271" s="32">
        <f t="shared" si="37"/>
        <v>133.9735</v>
      </c>
      <c r="O271" s="32">
        <f t="shared" si="38"/>
        <v>1</v>
      </c>
      <c r="P271" s="32" t="str">
        <f t="shared" ca="1" si="39"/>
        <v>Y</v>
      </c>
      <c r="Q271" s="33" t="s">
        <v>99</v>
      </c>
      <c r="R271" s="34">
        <f t="shared" si="40"/>
        <v>0</v>
      </c>
      <c r="S271" s="34">
        <f t="shared" si="41"/>
        <v>134.10749999999999</v>
      </c>
      <c r="T271" s="27">
        <v>134</v>
      </c>
      <c r="U271" s="29"/>
      <c r="V271" s="27"/>
      <c r="W271" s="27"/>
      <c r="X271" s="27"/>
      <c r="Y271" s="27"/>
      <c r="AE271" s="60"/>
      <c r="AF271" s="60"/>
      <c r="AG271" s="26"/>
      <c r="AH271" s="26"/>
      <c r="AI271" s="38"/>
      <c r="AJ271" s="38"/>
      <c r="AK271" s="38"/>
      <c r="AL271" s="30"/>
    </row>
    <row r="272" spans="1:38" ht="15">
      <c r="A272" s="58">
        <v>38</v>
      </c>
      <c r="B272" s="58">
        <v>36</v>
      </c>
      <c r="C272" s="58" t="s">
        <v>333</v>
      </c>
      <c r="D272" s="29" t="s">
        <v>45</v>
      </c>
      <c r="E272" s="29"/>
      <c r="F272" s="27">
        <v>133</v>
      </c>
      <c r="G272" s="27"/>
      <c r="H272" s="27"/>
      <c r="I272" s="27"/>
      <c r="J272" s="27"/>
      <c r="K272" s="32">
        <f t="shared" si="36"/>
        <v>133</v>
      </c>
      <c r="L272" s="32" t="s">
        <v>927</v>
      </c>
      <c r="M272" s="32"/>
      <c r="N272" s="32">
        <f t="shared" si="37"/>
        <v>132.9734</v>
      </c>
      <c r="O272" s="32">
        <f t="shared" si="38"/>
        <v>1</v>
      </c>
      <c r="P272" s="32" t="str">
        <f t="shared" ca="1" si="39"/>
        <v>Y</v>
      </c>
      <c r="Q272" s="33" t="s">
        <v>99</v>
      </c>
      <c r="R272" s="34">
        <f t="shared" si="40"/>
        <v>0</v>
      </c>
      <c r="S272" s="34">
        <f t="shared" si="41"/>
        <v>133.10640000000001</v>
      </c>
      <c r="T272" s="27">
        <v>133</v>
      </c>
      <c r="U272" s="29"/>
      <c r="V272" s="27"/>
      <c r="W272" s="27"/>
      <c r="X272" s="27"/>
      <c r="Y272" s="27"/>
      <c r="AE272" s="60"/>
      <c r="AF272" s="60"/>
      <c r="AG272" s="26"/>
      <c r="AH272" s="26"/>
      <c r="AI272" s="38"/>
      <c r="AJ272" s="38"/>
      <c r="AK272" s="38"/>
      <c r="AL272" s="30"/>
    </row>
    <row r="273" spans="1:38" ht="15">
      <c r="A273" s="58">
        <v>39</v>
      </c>
      <c r="B273" s="58">
        <v>37</v>
      </c>
      <c r="C273" s="58" t="s">
        <v>347</v>
      </c>
      <c r="D273" s="29" t="s">
        <v>36</v>
      </c>
      <c r="E273" s="29"/>
      <c r="F273" s="27">
        <v>128</v>
      </c>
      <c r="G273" s="27"/>
      <c r="H273" s="27"/>
      <c r="I273" s="27"/>
      <c r="J273" s="27"/>
      <c r="K273" s="32">
        <f t="shared" si="36"/>
        <v>128</v>
      </c>
      <c r="L273" s="32" t="s">
        <v>927</v>
      </c>
      <c r="M273" s="32"/>
      <c r="N273" s="32">
        <f t="shared" si="37"/>
        <v>127.97329999999999</v>
      </c>
      <c r="O273" s="32">
        <f t="shared" si="38"/>
        <v>1</v>
      </c>
      <c r="P273" s="32" t="str">
        <f t="shared" ca="1" si="39"/>
        <v>Y</v>
      </c>
      <c r="Q273" s="33" t="s">
        <v>99</v>
      </c>
      <c r="R273" s="34">
        <f t="shared" si="40"/>
        <v>0</v>
      </c>
      <c r="S273" s="34">
        <f t="shared" si="41"/>
        <v>128.10129999999998</v>
      </c>
      <c r="T273" s="27">
        <v>128</v>
      </c>
      <c r="U273" s="29"/>
      <c r="V273" s="27"/>
      <c r="W273" s="27"/>
      <c r="X273" s="27"/>
      <c r="Y273" s="27"/>
      <c r="AE273" s="60"/>
      <c r="AF273" s="60"/>
      <c r="AG273" s="26"/>
      <c r="AH273" s="26"/>
      <c r="AI273" s="38"/>
      <c r="AJ273" s="38"/>
      <c r="AK273" s="38"/>
      <c r="AL273" s="30"/>
    </row>
    <row r="274" spans="1:38" ht="15">
      <c r="A274" s="58">
        <v>40</v>
      </c>
      <c r="B274" s="58">
        <v>38</v>
      </c>
      <c r="C274" s="58" t="s">
        <v>630</v>
      </c>
      <c r="D274" s="29" t="s">
        <v>96</v>
      </c>
      <c r="E274" s="29">
        <v>127</v>
      </c>
      <c r="F274" s="27"/>
      <c r="G274" s="27"/>
      <c r="H274" s="27"/>
      <c r="I274" s="27"/>
      <c r="J274" s="27"/>
      <c r="K274" s="32">
        <f t="shared" si="36"/>
        <v>127</v>
      </c>
      <c r="L274" s="32" t="s">
        <v>927</v>
      </c>
      <c r="M274" s="32"/>
      <c r="N274" s="32">
        <f t="shared" si="37"/>
        <v>126.97320000000001</v>
      </c>
      <c r="O274" s="32">
        <f t="shared" si="38"/>
        <v>1</v>
      </c>
      <c r="P274" s="32">
        <f t="shared" ca="1" si="39"/>
        <v>0</v>
      </c>
      <c r="Q274" s="33" t="s">
        <v>99</v>
      </c>
      <c r="R274" s="55">
        <f t="shared" si="40"/>
        <v>0</v>
      </c>
      <c r="S274" s="34">
        <f t="shared" si="41"/>
        <v>127.1002</v>
      </c>
      <c r="T274" s="29">
        <v>127</v>
      </c>
      <c r="U274" s="27"/>
      <c r="V274" s="27"/>
      <c r="W274" s="27"/>
      <c r="X274" s="27"/>
      <c r="Y274" s="27"/>
      <c r="AE274" s="60"/>
      <c r="AF274" s="60"/>
      <c r="AG274" s="26"/>
      <c r="AH274" s="26"/>
      <c r="AI274" s="38"/>
      <c r="AJ274" s="38"/>
      <c r="AK274" s="38"/>
      <c r="AL274" s="30"/>
    </row>
    <row r="275" spans="1:38" ht="15">
      <c r="A275" s="58">
        <v>41</v>
      </c>
      <c r="B275" s="58">
        <v>39</v>
      </c>
      <c r="C275" s="58" t="s">
        <v>631</v>
      </c>
      <c r="D275" s="29" t="s">
        <v>53</v>
      </c>
      <c r="E275" s="29">
        <v>108</v>
      </c>
      <c r="F275" s="27"/>
      <c r="G275" s="27"/>
      <c r="H275" s="27"/>
      <c r="I275" s="27"/>
      <c r="J275" s="27"/>
      <c r="K275" s="32">
        <f t="shared" si="36"/>
        <v>108</v>
      </c>
      <c r="L275" s="32" t="s">
        <v>927</v>
      </c>
      <c r="M275" s="32"/>
      <c r="N275" s="32">
        <f t="shared" si="37"/>
        <v>107.9731</v>
      </c>
      <c r="O275" s="32">
        <f t="shared" si="38"/>
        <v>1</v>
      </c>
      <c r="P275" s="32">
        <f t="shared" ca="1" si="39"/>
        <v>0</v>
      </c>
      <c r="Q275" s="33" t="s">
        <v>99</v>
      </c>
      <c r="R275" s="55">
        <f t="shared" si="40"/>
        <v>0</v>
      </c>
      <c r="S275" s="34">
        <f t="shared" si="41"/>
        <v>108.08110000000001</v>
      </c>
      <c r="T275" s="29">
        <v>108</v>
      </c>
      <c r="U275" s="27"/>
      <c r="V275" s="27"/>
      <c r="W275" s="27"/>
      <c r="X275" s="27"/>
      <c r="Y275" s="27"/>
      <c r="AE275" s="60"/>
      <c r="AF275" s="60"/>
      <c r="AG275" s="26"/>
      <c r="AH275" s="26"/>
      <c r="AI275" s="38"/>
      <c r="AJ275" s="38"/>
      <c r="AK275" s="38"/>
      <c r="AL275" s="30"/>
    </row>
    <row r="276" spans="1:38" ht="15">
      <c r="A276" s="58">
        <v>42</v>
      </c>
      <c r="B276" s="58">
        <v>40</v>
      </c>
      <c r="C276" s="58" t="s">
        <v>632</v>
      </c>
      <c r="D276" s="29" t="s">
        <v>77</v>
      </c>
      <c r="E276" s="29">
        <v>107</v>
      </c>
      <c r="F276" s="27"/>
      <c r="G276" s="27"/>
      <c r="H276" s="27"/>
      <c r="I276" s="27"/>
      <c r="J276" s="27"/>
      <c r="K276" s="32">
        <f t="shared" si="36"/>
        <v>107</v>
      </c>
      <c r="L276" s="32" t="s">
        <v>927</v>
      </c>
      <c r="M276" s="32"/>
      <c r="N276" s="32">
        <f t="shared" si="37"/>
        <v>106.973</v>
      </c>
      <c r="O276" s="32">
        <f t="shared" si="38"/>
        <v>1</v>
      </c>
      <c r="P276" s="32">
        <f t="shared" ca="1" si="39"/>
        <v>0</v>
      </c>
      <c r="Q276" s="33" t="s">
        <v>99</v>
      </c>
      <c r="R276" s="55">
        <f t="shared" si="40"/>
        <v>0</v>
      </c>
      <c r="S276" s="34">
        <f t="shared" si="41"/>
        <v>107.08</v>
      </c>
      <c r="T276" s="29">
        <v>107</v>
      </c>
      <c r="U276" s="27"/>
      <c r="V276" s="27"/>
      <c r="W276" s="27"/>
      <c r="X276" s="27"/>
      <c r="Y276" s="27"/>
      <c r="AE276" s="60"/>
      <c r="AF276" s="60"/>
      <c r="AG276" s="26"/>
      <c r="AH276" s="26"/>
      <c r="AI276" s="38"/>
      <c r="AJ276" s="38"/>
      <c r="AK276" s="38"/>
      <c r="AL276" s="30"/>
    </row>
    <row r="277" spans="1:38" ht="15">
      <c r="A277" s="58">
        <v>43</v>
      </c>
      <c r="B277" s="58">
        <v>41</v>
      </c>
      <c r="C277" s="58" t="s">
        <v>386</v>
      </c>
      <c r="D277" s="29" t="s">
        <v>85</v>
      </c>
      <c r="E277" s="29"/>
      <c r="F277" s="27">
        <v>107</v>
      </c>
      <c r="G277" s="27"/>
      <c r="H277" s="27"/>
      <c r="I277" s="27"/>
      <c r="J277" s="27"/>
      <c r="K277" s="32">
        <f t="shared" si="36"/>
        <v>107</v>
      </c>
      <c r="L277" s="32" t="s">
        <v>927</v>
      </c>
      <c r="M277" s="32"/>
      <c r="N277" s="32">
        <f t="shared" si="37"/>
        <v>106.9729</v>
      </c>
      <c r="O277" s="32">
        <f t="shared" si="38"/>
        <v>1</v>
      </c>
      <c r="P277" s="32" t="str">
        <f t="shared" ca="1" si="39"/>
        <v>Y</v>
      </c>
      <c r="Q277" s="33" t="s">
        <v>99</v>
      </c>
      <c r="R277" s="34">
        <f t="shared" si="40"/>
        <v>0</v>
      </c>
      <c r="S277" s="34">
        <f t="shared" si="41"/>
        <v>107.07989999999999</v>
      </c>
      <c r="T277" s="27">
        <v>107</v>
      </c>
      <c r="U277" s="29"/>
      <c r="V277" s="27"/>
      <c r="W277" s="27"/>
      <c r="X277" s="27"/>
      <c r="Y277" s="27"/>
      <c r="AE277" s="60"/>
      <c r="AF277" s="60"/>
      <c r="AG277" s="26"/>
      <c r="AH277" s="26"/>
      <c r="AI277" s="38"/>
      <c r="AJ277" s="38"/>
      <c r="AK277" s="38"/>
      <c r="AL277" s="30"/>
    </row>
    <row r="278" spans="1:38" ht="15">
      <c r="A278" s="58">
        <v>44</v>
      </c>
      <c r="B278" s="58">
        <v>42</v>
      </c>
      <c r="C278" s="58" t="s">
        <v>633</v>
      </c>
      <c r="D278" s="29" t="s">
        <v>71</v>
      </c>
      <c r="E278" s="29">
        <v>93</v>
      </c>
      <c r="F278" s="27"/>
      <c r="G278" s="27"/>
      <c r="H278" s="27"/>
      <c r="I278" s="27"/>
      <c r="J278" s="27"/>
      <c r="K278" s="32">
        <f t="shared" si="36"/>
        <v>93</v>
      </c>
      <c r="L278" s="32" t="s">
        <v>927</v>
      </c>
      <c r="M278" s="32"/>
      <c r="N278" s="32">
        <f t="shared" si="37"/>
        <v>92.972800000000007</v>
      </c>
      <c r="O278" s="32">
        <f t="shared" si="38"/>
        <v>1</v>
      </c>
      <c r="P278" s="32">
        <f t="shared" ca="1" si="39"/>
        <v>0</v>
      </c>
      <c r="Q278" s="33" t="s">
        <v>99</v>
      </c>
      <c r="R278" s="55">
        <f t="shared" si="40"/>
        <v>0</v>
      </c>
      <c r="S278" s="34">
        <f t="shared" si="41"/>
        <v>93.06580000000001</v>
      </c>
      <c r="T278" s="29">
        <v>93</v>
      </c>
      <c r="U278" s="27"/>
      <c r="V278" s="27"/>
      <c r="W278" s="27"/>
      <c r="X278" s="27"/>
      <c r="Y278" s="27"/>
      <c r="AE278" s="60"/>
      <c r="AF278" s="60"/>
      <c r="AG278" s="26"/>
      <c r="AH278" s="26"/>
      <c r="AI278" s="38"/>
      <c r="AJ278" s="38"/>
      <c r="AK278" s="38"/>
      <c r="AL278" s="30"/>
    </row>
    <row r="279" spans="1:38" ht="15">
      <c r="A279" s="58">
        <v>45</v>
      </c>
      <c r="B279" s="58">
        <v>43</v>
      </c>
      <c r="C279" s="58" t="s">
        <v>634</v>
      </c>
      <c r="D279" s="29" t="s">
        <v>137</v>
      </c>
      <c r="E279" s="29">
        <v>81</v>
      </c>
      <c r="F279" s="27"/>
      <c r="G279" s="27"/>
      <c r="H279" s="27"/>
      <c r="I279" s="27"/>
      <c r="J279" s="27"/>
      <c r="K279" s="32">
        <f t="shared" si="36"/>
        <v>81</v>
      </c>
      <c r="L279" s="32" t="s">
        <v>927</v>
      </c>
      <c r="M279" s="32"/>
      <c r="N279" s="32">
        <f t="shared" si="37"/>
        <v>80.972700000000003</v>
      </c>
      <c r="O279" s="32">
        <f t="shared" si="38"/>
        <v>1</v>
      </c>
      <c r="P279" s="32">
        <f t="shared" ca="1" si="39"/>
        <v>0</v>
      </c>
      <c r="Q279" s="33" t="s">
        <v>99</v>
      </c>
      <c r="R279" s="55">
        <f t="shared" si="40"/>
        <v>0</v>
      </c>
      <c r="S279" s="34">
        <f t="shared" si="41"/>
        <v>81.053700000000006</v>
      </c>
      <c r="T279" s="29">
        <v>81</v>
      </c>
      <c r="U279" s="27"/>
      <c r="V279" s="27"/>
      <c r="W279" s="27"/>
      <c r="X279" s="27"/>
      <c r="Y279" s="27"/>
      <c r="AE279" s="60"/>
      <c r="AF279" s="60"/>
      <c r="AG279" s="26"/>
      <c r="AH279" s="26"/>
      <c r="AI279" s="38"/>
      <c r="AJ279" s="38"/>
      <c r="AK279" s="38"/>
      <c r="AL279" s="30"/>
    </row>
    <row r="280" spans="1:38" ht="3" customHeight="1">
      <c r="A280" s="58"/>
      <c r="B280" s="1"/>
      <c r="C280" s="58"/>
      <c r="D280" s="29"/>
      <c r="E280" s="29"/>
      <c r="F280" s="27"/>
      <c r="G280" s="27"/>
      <c r="H280" s="27"/>
      <c r="I280" s="27"/>
      <c r="J280" s="27"/>
      <c r="K280" s="32"/>
      <c r="L280" s="27"/>
      <c r="M280" s="27"/>
      <c r="N280" s="32"/>
      <c r="O280" s="27"/>
      <c r="P280" s="27"/>
      <c r="R280" s="59"/>
      <c r="S280" s="34"/>
      <c r="T280" s="27"/>
      <c r="U280" s="27"/>
      <c r="V280" s="27"/>
      <c r="W280" s="27"/>
      <c r="X280" s="27"/>
      <c r="Y280" s="27"/>
      <c r="AE280" s="60"/>
      <c r="AF280" s="60"/>
      <c r="AG280" s="26"/>
      <c r="AH280" s="26"/>
      <c r="AI280" s="38"/>
      <c r="AJ280" s="38"/>
      <c r="AK280" s="38"/>
      <c r="AL280" s="30"/>
    </row>
    <row r="281" spans="1:38" ht="15">
      <c r="A281" s="58"/>
      <c r="B281" s="1"/>
      <c r="C281" s="58"/>
      <c r="D281" s="29"/>
      <c r="E281" s="29"/>
      <c r="F281" s="27"/>
      <c r="G281" s="27"/>
      <c r="H281" s="27"/>
      <c r="I281" s="27"/>
      <c r="J281" s="27"/>
      <c r="K281" s="32"/>
      <c r="L281" s="27"/>
      <c r="M281" s="27"/>
      <c r="N281" s="32"/>
      <c r="O281" s="27"/>
      <c r="P281" s="27"/>
      <c r="R281" s="59"/>
      <c r="S281" s="34"/>
      <c r="T281" s="27"/>
      <c r="U281" s="27"/>
      <c r="V281" s="27"/>
      <c r="W281" s="27"/>
      <c r="X281" s="27"/>
      <c r="Y281" s="27"/>
      <c r="AE281" s="60"/>
      <c r="AF281" s="60"/>
      <c r="AG281" s="26"/>
      <c r="AH281" s="26"/>
      <c r="AI281" s="38"/>
      <c r="AJ281" s="38"/>
      <c r="AK281" s="38"/>
      <c r="AL281" s="30"/>
    </row>
    <row r="282" spans="1:38" s="26" customFormat="1" ht="15">
      <c r="A282" s="58"/>
      <c r="B282" s="1"/>
      <c r="C282" s="57" t="s">
        <v>143</v>
      </c>
      <c r="D282" s="29"/>
      <c r="E282" s="29"/>
      <c r="F282" s="27"/>
      <c r="G282" s="27"/>
      <c r="H282" s="27"/>
      <c r="I282" s="27"/>
      <c r="J282" s="27"/>
      <c r="K282" s="32"/>
      <c r="L282" s="27"/>
      <c r="M282" s="27"/>
      <c r="N282" s="32"/>
      <c r="O282" s="27"/>
      <c r="P282" s="27"/>
      <c r="Q282" s="50" t="str">
        <f>C282</f>
        <v>M60</v>
      </c>
      <c r="R282" s="56"/>
      <c r="S282" s="34"/>
      <c r="T282" s="27"/>
      <c r="U282" s="50"/>
      <c r="V282" s="50"/>
      <c r="W282" s="50"/>
      <c r="X282" s="50"/>
      <c r="Y282" s="50"/>
      <c r="AE282" s="54"/>
      <c r="AF282" s="54"/>
      <c r="AI282" s="38">
        <v>1039</v>
      </c>
      <c r="AJ282" s="38">
        <v>996</v>
      </c>
      <c r="AK282" s="38">
        <v>918</v>
      </c>
      <c r="AL282" s="48"/>
    </row>
    <row r="283" spans="1:38" s="26" customFormat="1" ht="15">
      <c r="A283" s="58">
        <v>1</v>
      </c>
      <c r="B283" s="1">
        <v>1</v>
      </c>
      <c r="C283" s="58" t="s">
        <v>142</v>
      </c>
      <c r="D283" s="29" t="s">
        <v>53</v>
      </c>
      <c r="E283" s="29">
        <v>244</v>
      </c>
      <c r="F283" s="27">
        <v>246</v>
      </c>
      <c r="G283" s="27"/>
      <c r="H283" s="27"/>
      <c r="I283" s="27"/>
      <c r="J283" s="27"/>
      <c r="K283" s="32">
        <f t="shared" ref="K283:K317" si="42">IFERROR(LARGE(E283:J283,1),0)+IF($D$5&gt;=2,IFERROR(LARGE(E283:J283,2),0),0)+IF($D$5&gt;=3,IFERROR(LARGE(E283:J283,3),0),0)+IF($D$5&gt;=4,IFERROR(LARGE(E283:J283,4),0),0)+IF($D$5&gt;=5,IFERROR(LARGE(E283:J283,5),0),0)+IF($D$5&gt;=6,IFERROR(LARGE(E283:J283,6),0),0)</f>
        <v>490</v>
      </c>
      <c r="L283" s="32" t="s">
        <v>927</v>
      </c>
      <c r="M283" s="32" t="s">
        <v>144</v>
      </c>
      <c r="N283" s="32">
        <f t="shared" ref="N283:N317" si="43">K283-(ROW(K283)-ROW(K$6))/10000</f>
        <v>489.97230000000002</v>
      </c>
      <c r="O283" s="32">
        <f t="shared" ref="O283:O317" si="44">COUNT(E283:J283)</f>
        <v>2</v>
      </c>
      <c r="P283" s="32">
        <f t="shared" ref="P283:P317" ca="1" si="45">IF(AND(O283=1,OFFSET(D283,0,P$3)&gt;0),"Y",0)</f>
        <v>0</v>
      </c>
      <c r="Q283" s="33" t="s">
        <v>143</v>
      </c>
      <c r="R283" s="55">
        <f t="shared" ref="R283:R317" si="46">1-(Q283=Q282)</f>
        <v>0</v>
      </c>
      <c r="S283" s="34">
        <f t="shared" ref="S283:S317" si="47">N283+T283/1000+U283/10000+V283/100000+W283/1000000+X283/10000000+Y283/100000000</f>
        <v>490.24270000000001</v>
      </c>
      <c r="T283" s="27">
        <v>246</v>
      </c>
      <c r="U283" s="29">
        <v>244</v>
      </c>
      <c r="V283" s="27"/>
      <c r="W283" s="27"/>
      <c r="X283" s="27"/>
      <c r="Y283" s="27"/>
      <c r="AE283" s="54"/>
      <c r="AF283" s="54"/>
      <c r="AI283" s="38"/>
      <c r="AJ283" s="38"/>
      <c r="AK283" s="38"/>
      <c r="AL283" s="48"/>
    </row>
    <row r="284" spans="1:38" s="26" customFormat="1" ht="15">
      <c r="A284" s="58">
        <v>2</v>
      </c>
      <c r="B284" s="1">
        <v>2</v>
      </c>
      <c r="C284" s="58" t="s">
        <v>163</v>
      </c>
      <c r="D284" s="29" t="s">
        <v>53</v>
      </c>
      <c r="E284" s="29">
        <v>222</v>
      </c>
      <c r="F284" s="27">
        <v>237</v>
      </c>
      <c r="G284" s="27"/>
      <c r="H284" s="27"/>
      <c r="I284" s="27"/>
      <c r="J284" s="27"/>
      <c r="K284" s="32">
        <f t="shared" si="42"/>
        <v>459</v>
      </c>
      <c r="L284" s="32" t="s">
        <v>927</v>
      </c>
      <c r="M284" s="32" t="s">
        <v>164</v>
      </c>
      <c r="N284" s="32">
        <f t="shared" si="43"/>
        <v>458.97219999999999</v>
      </c>
      <c r="O284" s="32">
        <f t="shared" si="44"/>
        <v>2</v>
      </c>
      <c r="P284" s="32">
        <f t="shared" ca="1" si="45"/>
        <v>0</v>
      </c>
      <c r="Q284" s="33" t="s">
        <v>143</v>
      </c>
      <c r="R284" s="55">
        <f t="shared" si="46"/>
        <v>0</v>
      </c>
      <c r="S284" s="34">
        <f t="shared" si="47"/>
        <v>459.23140000000001</v>
      </c>
      <c r="T284" s="27">
        <v>237</v>
      </c>
      <c r="U284" s="29">
        <v>222</v>
      </c>
      <c r="V284" s="27"/>
      <c r="W284" s="27"/>
      <c r="X284" s="27"/>
      <c r="Y284" s="27"/>
      <c r="AE284" s="54"/>
      <c r="AF284" s="54"/>
      <c r="AI284" s="38"/>
      <c r="AJ284" s="38"/>
      <c r="AK284" s="38"/>
      <c r="AL284" s="48"/>
    </row>
    <row r="285" spans="1:38" s="26" customFormat="1" ht="15">
      <c r="A285" s="58">
        <v>3</v>
      </c>
      <c r="B285" s="1">
        <v>3</v>
      </c>
      <c r="C285" s="58" t="s">
        <v>217</v>
      </c>
      <c r="D285" s="29" t="s">
        <v>85</v>
      </c>
      <c r="E285" s="29">
        <v>213</v>
      </c>
      <c r="F285" s="27">
        <v>209</v>
      </c>
      <c r="G285" s="27"/>
      <c r="H285" s="27"/>
      <c r="I285" s="27"/>
      <c r="J285" s="27"/>
      <c r="K285" s="32">
        <f t="shared" si="42"/>
        <v>422</v>
      </c>
      <c r="L285" s="32" t="s">
        <v>927</v>
      </c>
      <c r="M285" s="32" t="s">
        <v>635</v>
      </c>
      <c r="N285" s="32">
        <f t="shared" si="43"/>
        <v>421.97210000000001</v>
      </c>
      <c r="O285" s="32">
        <f t="shared" si="44"/>
        <v>2</v>
      </c>
      <c r="P285" s="32">
        <f t="shared" ca="1" si="45"/>
        <v>0</v>
      </c>
      <c r="Q285" s="33" t="s">
        <v>143</v>
      </c>
      <c r="R285" s="55">
        <f t="shared" si="46"/>
        <v>0</v>
      </c>
      <c r="S285" s="34">
        <f t="shared" si="47"/>
        <v>422.20600000000002</v>
      </c>
      <c r="T285" s="29">
        <v>213</v>
      </c>
      <c r="U285" s="27">
        <v>209</v>
      </c>
      <c r="V285" s="27"/>
      <c r="W285" s="27"/>
      <c r="X285" s="27"/>
      <c r="Y285" s="27"/>
      <c r="AE285" s="54"/>
      <c r="AF285" s="54"/>
      <c r="AI285" s="38"/>
      <c r="AJ285" s="38"/>
      <c r="AK285" s="38"/>
      <c r="AL285" s="48"/>
    </row>
    <row r="286" spans="1:38" s="26" customFormat="1" ht="15">
      <c r="A286" s="58">
        <v>4</v>
      </c>
      <c r="B286" s="1">
        <v>4</v>
      </c>
      <c r="C286" s="58" t="s">
        <v>253</v>
      </c>
      <c r="D286" s="29" t="s">
        <v>64</v>
      </c>
      <c r="E286" s="29">
        <v>177</v>
      </c>
      <c r="F286" s="27">
        <v>185</v>
      </c>
      <c r="G286" s="27"/>
      <c r="H286" s="27"/>
      <c r="I286" s="27"/>
      <c r="J286" s="27"/>
      <c r="K286" s="32">
        <f t="shared" si="42"/>
        <v>362</v>
      </c>
      <c r="L286" s="32" t="s">
        <v>927</v>
      </c>
      <c r="M286" s="32"/>
      <c r="N286" s="32">
        <f t="shared" si="43"/>
        <v>361.97199999999998</v>
      </c>
      <c r="O286" s="32">
        <f t="shared" si="44"/>
        <v>2</v>
      </c>
      <c r="P286" s="32">
        <f t="shared" ca="1" si="45"/>
        <v>0</v>
      </c>
      <c r="Q286" s="33" t="s">
        <v>143</v>
      </c>
      <c r="R286" s="55">
        <f t="shared" si="46"/>
        <v>0</v>
      </c>
      <c r="S286" s="34">
        <f t="shared" si="47"/>
        <v>362.17469999999997</v>
      </c>
      <c r="T286" s="27">
        <v>185</v>
      </c>
      <c r="U286" s="29">
        <v>177</v>
      </c>
      <c r="V286" s="27"/>
      <c r="W286" s="27"/>
      <c r="X286" s="27"/>
      <c r="Y286" s="27"/>
      <c r="AE286" s="54"/>
      <c r="AF286" s="54"/>
      <c r="AI286" s="38"/>
      <c r="AJ286" s="38"/>
      <c r="AK286" s="38"/>
      <c r="AL286" s="48"/>
    </row>
    <row r="287" spans="1:38" s="26" customFormat="1" ht="15">
      <c r="A287" s="58">
        <v>5</v>
      </c>
      <c r="B287" s="1">
        <v>5</v>
      </c>
      <c r="C287" s="58" t="s">
        <v>276</v>
      </c>
      <c r="D287" s="29" t="s">
        <v>77</v>
      </c>
      <c r="E287" s="29">
        <v>162</v>
      </c>
      <c r="F287" s="27">
        <v>168</v>
      </c>
      <c r="G287" s="27"/>
      <c r="H287" s="27"/>
      <c r="I287" s="27"/>
      <c r="J287" s="27"/>
      <c r="K287" s="32">
        <f t="shared" si="42"/>
        <v>330</v>
      </c>
      <c r="L287" s="32" t="s">
        <v>927</v>
      </c>
      <c r="M287" s="32"/>
      <c r="N287" s="32">
        <f t="shared" si="43"/>
        <v>329.97190000000001</v>
      </c>
      <c r="O287" s="32">
        <f t="shared" si="44"/>
        <v>2</v>
      </c>
      <c r="P287" s="32">
        <f t="shared" ca="1" si="45"/>
        <v>0</v>
      </c>
      <c r="Q287" s="33" t="s">
        <v>143</v>
      </c>
      <c r="R287" s="55">
        <f t="shared" si="46"/>
        <v>0</v>
      </c>
      <c r="S287" s="34">
        <f t="shared" si="47"/>
        <v>330.15610000000004</v>
      </c>
      <c r="T287" s="27">
        <v>168</v>
      </c>
      <c r="U287" s="29">
        <v>162</v>
      </c>
      <c r="V287" s="27"/>
      <c r="W287" s="27"/>
      <c r="X287" s="27"/>
      <c r="Y287" s="27"/>
      <c r="AE287" s="54"/>
      <c r="AF287" s="54"/>
      <c r="AI287" s="38"/>
      <c r="AJ287" s="38"/>
      <c r="AK287" s="38"/>
      <c r="AL287" s="48"/>
    </row>
    <row r="288" spans="1:38" s="26" customFormat="1" ht="15">
      <c r="A288" s="58">
        <v>6</v>
      </c>
      <c r="B288" s="1">
        <v>6</v>
      </c>
      <c r="C288" s="58" t="s">
        <v>274</v>
      </c>
      <c r="D288" s="29" t="s">
        <v>36</v>
      </c>
      <c r="E288" s="29">
        <v>124</v>
      </c>
      <c r="F288" s="27">
        <v>170</v>
      </c>
      <c r="G288" s="27"/>
      <c r="H288" s="27"/>
      <c r="I288" s="27"/>
      <c r="J288" s="27"/>
      <c r="K288" s="32">
        <f t="shared" si="42"/>
        <v>294</v>
      </c>
      <c r="L288" s="32" t="s">
        <v>927</v>
      </c>
      <c r="M288" s="32"/>
      <c r="N288" s="32">
        <f t="shared" si="43"/>
        <v>293.97179999999997</v>
      </c>
      <c r="O288" s="32">
        <f t="shared" si="44"/>
        <v>2</v>
      </c>
      <c r="P288" s="32">
        <f t="shared" ca="1" si="45"/>
        <v>0</v>
      </c>
      <c r="Q288" s="33" t="s">
        <v>143</v>
      </c>
      <c r="R288" s="55">
        <f t="shared" si="46"/>
        <v>0</v>
      </c>
      <c r="S288" s="34">
        <f t="shared" si="47"/>
        <v>294.1542</v>
      </c>
      <c r="T288" s="27">
        <v>170</v>
      </c>
      <c r="U288" s="29">
        <v>124</v>
      </c>
      <c r="V288" s="27"/>
      <c r="W288" s="27"/>
      <c r="X288" s="27"/>
      <c r="Y288" s="27"/>
      <c r="AE288" s="54"/>
      <c r="AF288" s="54"/>
      <c r="AI288" s="38"/>
      <c r="AJ288" s="38"/>
      <c r="AK288" s="38"/>
      <c r="AL288" s="48"/>
    </row>
    <row r="289" spans="1:38" s="26" customFormat="1" ht="15">
      <c r="A289" s="58">
        <v>7</v>
      </c>
      <c r="B289" s="1">
        <v>7</v>
      </c>
      <c r="C289" s="58" t="s">
        <v>306</v>
      </c>
      <c r="D289" s="29" t="s">
        <v>85</v>
      </c>
      <c r="E289" s="29">
        <v>145</v>
      </c>
      <c r="F289" s="27">
        <v>148</v>
      </c>
      <c r="G289" s="27"/>
      <c r="H289" s="27"/>
      <c r="I289" s="27"/>
      <c r="J289" s="27"/>
      <c r="K289" s="32">
        <f t="shared" si="42"/>
        <v>293</v>
      </c>
      <c r="L289" s="32" t="s">
        <v>927</v>
      </c>
      <c r="M289" s="32"/>
      <c r="N289" s="32">
        <f t="shared" si="43"/>
        <v>292.9717</v>
      </c>
      <c r="O289" s="32">
        <f t="shared" si="44"/>
        <v>2</v>
      </c>
      <c r="P289" s="32">
        <f t="shared" ca="1" si="45"/>
        <v>0</v>
      </c>
      <c r="Q289" s="33" t="s">
        <v>143</v>
      </c>
      <c r="R289" s="55">
        <f t="shared" si="46"/>
        <v>0</v>
      </c>
      <c r="S289" s="34">
        <f t="shared" si="47"/>
        <v>293.13420000000002</v>
      </c>
      <c r="T289" s="27">
        <v>148</v>
      </c>
      <c r="U289" s="29">
        <v>145</v>
      </c>
      <c r="V289" s="27"/>
      <c r="W289" s="27"/>
      <c r="X289" s="27"/>
      <c r="Y289" s="27"/>
      <c r="AE289" s="54"/>
      <c r="AF289" s="54"/>
      <c r="AI289" s="38"/>
      <c r="AJ289" s="38"/>
      <c r="AK289" s="38"/>
      <c r="AL289" s="48"/>
    </row>
    <row r="290" spans="1:38" s="26" customFormat="1" ht="15">
      <c r="A290" s="58">
        <v>8</v>
      </c>
      <c r="B290" s="1">
        <v>8</v>
      </c>
      <c r="C290" s="58" t="s">
        <v>294</v>
      </c>
      <c r="D290" s="29" t="s">
        <v>56</v>
      </c>
      <c r="E290" s="29">
        <v>133</v>
      </c>
      <c r="F290" s="27">
        <v>156</v>
      </c>
      <c r="G290" s="27"/>
      <c r="H290" s="27"/>
      <c r="I290" s="27"/>
      <c r="J290" s="27"/>
      <c r="K290" s="32">
        <f t="shared" si="42"/>
        <v>289</v>
      </c>
      <c r="L290" s="32" t="s">
        <v>927</v>
      </c>
      <c r="M290" s="32"/>
      <c r="N290" s="32">
        <f t="shared" si="43"/>
        <v>288.97160000000002</v>
      </c>
      <c r="O290" s="32">
        <f t="shared" si="44"/>
        <v>2</v>
      </c>
      <c r="P290" s="32">
        <f t="shared" ca="1" si="45"/>
        <v>0</v>
      </c>
      <c r="Q290" s="33" t="s">
        <v>143</v>
      </c>
      <c r="R290" s="55">
        <f t="shared" si="46"/>
        <v>0</v>
      </c>
      <c r="S290" s="34">
        <f t="shared" si="47"/>
        <v>289.14090000000004</v>
      </c>
      <c r="T290" s="27">
        <v>156</v>
      </c>
      <c r="U290" s="29">
        <v>133</v>
      </c>
      <c r="V290" s="27"/>
      <c r="W290" s="27"/>
      <c r="X290" s="27"/>
      <c r="Y290" s="27"/>
      <c r="AE290" s="54"/>
      <c r="AF290" s="54"/>
      <c r="AI290" s="38"/>
      <c r="AJ290" s="38"/>
      <c r="AK290" s="38"/>
      <c r="AL290" s="48"/>
    </row>
    <row r="291" spans="1:38" s="26" customFormat="1" ht="15">
      <c r="A291" s="58">
        <v>9</v>
      </c>
      <c r="B291" s="1">
        <v>9</v>
      </c>
      <c r="C291" s="58" t="s">
        <v>327</v>
      </c>
      <c r="D291" s="29" t="s">
        <v>28</v>
      </c>
      <c r="E291" s="29">
        <v>130</v>
      </c>
      <c r="F291" s="27">
        <v>136</v>
      </c>
      <c r="G291" s="27"/>
      <c r="H291" s="27"/>
      <c r="I291" s="27"/>
      <c r="J291" s="27"/>
      <c r="K291" s="32">
        <f t="shared" si="42"/>
        <v>266</v>
      </c>
      <c r="L291" s="32" t="s">
        <v>927</v>
      </c>
      <c r="M291" s="32"/>
      <c r="N291" s="32">
        <f t="shared" si="43"/>
        <v>265.97149999999999</v>
      </c>
      <c r="O291" s="32">
        <f t="shared" si="44"/>
        <v>2</v>
      </c>
      <c r="P291" s="32">
        <f t="shared" ca="1" si="45"/>
        <v>0</v>
      </c>
      <c r="Q291" s="33" t="s">
        <v>143</v>
      </c>
      <c r="R291" s="55">
        <f t="shared" si="46"/>
        <v>0</v>
      </c>
      <c r="S291" s="34">
        <f t="shared" si="47"/>
        <v>266.12049999999999</v>
      </c>
      <c r="T291" s="27">
        <v>136</v>
      </c>
      <c r="U291" s="29">
        <v>130</v>
      </c>
      <c r="V291" s="27"/>
      <c r="W291" s="27"/>
      <c r="X291" s="27"/>
      <c r="Y291" s="27"/>
      <c r="AE291" s="54"/>
      <c r="AF291" s="54"/>
      <c r="AI291" s="38"/>
      <c r="AJ291" s="38"/>
      <c r="AK291" s="38"/>
      <c r="AL291" s="48"/>
    </row>
    <row r="292" spans="1:38" s="26" customFormat="1" ht="15">
      <c r="A292" s="58">
        <v>10</v>
      </c>
      <c r="B292" s="1">
        <v>10</v>
      </c>
      <c r="C292" s="58" t="s">
        <v>636</v>
      </c>
      <c r="D292" s="29" t="s">
        <v>77</v>
      </c>
      <c r="E292" s="29">
        <v>235</v>
      </c>
      <c r="F292" s="27"/>
      <c r="G292" s="27"/>
      <c r="H292" s="27"/>
      <c r="I292" s="27"/>
      <c r="J292" s="27"/>
      <c r="K292" s="32">
        <f t="shared" si="42"/>
        <v>235</v>
      </c>
      <c r="L292" s="32" t="s">
        <v>927</v>
      </c>
      <c r="M292" s="32"/>
      <c r="N292" s="32">
        <f t="shared" si="43"/>
        <v>234.97139999999999</v>
      </c>
      <c r="O292" s="32">
        <f t="shared" si="44"/>
        <v>1</v>
      </c>
      <c r="P292" s="32">
        <f t="shared" ca="1" si="45"/>
        <v>0</v>
      </c>
      <c r="Q292" s="33" t="s">
        <v>143</v>
      </c>
      <c r="R292" s="55">
        <f t="shared" si="46"/>
        <v>0</v>
      </c>
      <c r="S292" s="34">
        <f t="shared" si="47"/>
        <v>235.2064</v>
      </c>
      <c r="T292" s="29">
        <v>235</v>
      </c>
      <c r="U292" s="27"/>
      <c r="V292" s="27"/>
      <c r="W292" s="27"/>
      <c r="X292" s="27"/>
      <c r="Y292" s="27"/>
      <c r="AE292" s="54"/>
      <c r="AF292" s="54"/>
      <c r="AI292" s="38"/>
      <c r="AJ292" s="38"/>
      <c r="AK292" s="38"/>
      <c r="AL292" s="48"/>
    </row>
    <row r="293" spans="1:38" s="26" customFormat="1" ht="15">
      <c r="A293" s="58">
        <v>11</v>
      </c>
      <c r="B293" s="1">
        <v>11</v>
      </c>
      <c r="C293" s="58" t="s">
        <v>191</v>
      </c>
      <c r="D293" s="29" t="s">
        <v>85</v>
      </c>
      <c r="E293" s="29"/>
      <c r="F293" s="27">
        <v>224</v>
      </c>
      <c r="G293" s="27"/>
      <c r="H293" s="27"/>
      <c r="I293" s="27"/>
      <c r="J293" s="27"/>
      <c r="K293" s="32">
        <f t="shared" si="42"/>
        <v>224</v>
      </c>
      <c r="L293" s="32" t="s">
        <v>927</v>
      </c>
      <c r="M293" s="32"/>
      <c r="N293" s="32">
        <f t="shared" si="43"/>
        <v>223.97130000000001</v>
      </c>
      <c r="O293" s="32">
        <f t="shared" si="44"/>
        <v>1</v>
      </c>
      <c r="P293" s="32" t="str">
        <f t="shared" ca="1" si="45"/>
        <v>Y</v>
      </c>
      <c r="Q293" s="33" t="s">
        <v>143</v>
      </c>
      <c r="R293" s="34">
        <f t="shared" si="46"/>
        <v>0</v>
      </c>
      <c r="S293" s="34">
        <f t="shared" si="47"/>
        <v>224.1953</v>
      </c>
      <c r="T293" s="27">
        <v>224</v>
      </c>
      <c r="U293" s="29"/>
      <c r="V293" s="27"/>
      <c r="W293" s="27"/>
      <c r="X293" s="27"/>
      <c r="Y293" s="27"/>
      <c r="AE293" s="54"/>
      <c r="AF293" s="54"/>
      <c r="AI293" s="38"/>
      <c r="AJ293" s="38"/>
      <c r="AK293" s="38"/>
      <c r="AL293" s="48"/>
    </row>
    <row r="294" spans="1:38" s="26" customFormat="1" ht="15">
      <c r="A294" s="58">
        <v>12</v>
      </c>
      <c r="B294" s="1">
        <v>12</v>
      </c>
      <c r="C294" s="58" t="s">
        <v>637</v>
      </c>
      <c r="D294" s="29" t="s">
        <v>137</v>
      </c>
      <c r="E294" s="29">
        <v>218</v>
      </c>
      <c r="F294" s="27"/>
      <c r="G294" s="27"/>
      <c r="H294" s="27"/>
      <c r="I294" s="27"/>
      <c r="J294" s="27"/>
      <c r="K294" s="32">
        <f t="shared" si="42"/>
        <v>218</v>
      </c>
      <c r="L294" s="32" t="s">
        <v>927</v>
      </c>
      <c r="M294" s="32"/>
      <c r="N294" s="32">
        <f t="shared" si="43"/>
        <v>217.97120000000001</v>
      </c>
      <c r="O294" s="32">
        <f t="shared" si="44"/>
        <v>1</v>
      </c>
      <c r="P294" s="32">
        <f t="shared" ca="1" si="45"/>
        <v>0</v>
      </c>
      <c r="Q294" s="33" t="s">
        <v>143</v>
      </c>
      <c r="R294" s="55">
        <f t="shared" si="46"/>
        <v>0</v>
      </c>
      <c r="S294" s="34">
        <f t="shared" si="47"/>
        <v>218.1892</v>
      </c>
      <c r="T294" s="29">
        <v>218</v>
      </c>
      <c r="U294" s="27"/>
      <c r="V294" s="27"/>
      <c r="W294" s="27"/>
      <c r="X294" s="27"/>
      <c r="Y294" s="27"/>
      <c r="AE294" s="54"/>
      <c r="AF294" s="54"/>
      <c r="AI294" s="38"/>
      <c r="AJ294" s="38"/>
      <c r="AK294" s="38"/>
      <c r="AL294" s="48"/>
    </row>
    <row r="295" spans="1:38" s="26" customFormat="1" ht="15">
      <c r="A295" s="58">
        <v>13</v>
      </c>
      <c r="B295" s="1">
        <v>13</v>
      </c>
      <c r="C295" s="58" t="s">
        <v>206</v>
      </c>
      <c r="D295" s="29" t="s">
        <v>82</v>
      </c>
      <c r="E295" s="29"/>
      <c r="F295" s="27">
        <v>217</v>
      </c>
      <c r="G295" s="27"/>
      <c r="H295" s="27"/>
      <c r="I295" s="27"/>
      <c r="J295" s="27"/>
      <c r="K295" s="32">
        <f t="shared" si="42"/>
        <v>217</v>
      </c>
      <c r="L295" s="32" t="s">
        <v>927</v>
      </c>
      <c r="M295" s="32"/>
      <c r="N295" s="32">
        <f t="shared" si="43"/>
        <v>216.97110000000001</v>
      </c>
      <c r="O295" s="32">
        <f t="shared" si="44"/>
        <v>1</v>
      </c>
      <c r="P295" s="32" t="str">
        <f t="shared" ca="1" si="45"/>
        <v>Y</v>
      </c>
      <c r="Q295" s="33" t="s">
        <v>143</v>
      </c>
      <c r="R295" s="34">
        <f t="shared" si="46"/>
        <v>0</v>
      </c>
      <c r="S295" s="34">
        <f t="shared" si="47"/>
        <v>217.18810000000002</v>
      </c>
      <c r="T295" s="27">
        <v>217</v>
      </c>
      <c r="U295" s="29"/>
      <c r="V295" s="27"/>
      <c r="W295" s="27"/>
      <c r="X295" s="27"/>
      <c r="Y295" s="27"/>
      <c r="AE295" s="54"/>
      <c r="AF295" s="54"/>
      <c r="AI295" s="38"/>
      <c r="AJ295" s="38"/>
      <c r="AK295" s="38"/>
      <c r="AL295" s="48"/>
    </row>
    <row r="296" spans="1:38" s="26" customFormat="1" ht="15">
      <c r="A296" s="58">
        <v>14</v>
      </c>
      <c r="B296" s="1">
        <v>14</v>
      </c>
      <c r="C296" s="58" t="s">
        <v>387</v>
      </c>
      <c r="D296" s="29" t="s">
        <v>85</v>
      </c>
      <c r="E296" s="29">
        <v>101</v>
      </c>
      <c r="F296" s="27">
        <v>106</v>
      </c>
      <c r="G296" s="27"/>
      <c r="H296" s="27"/>
      <c r="I296" s="27"/>
      <c r="J296" s="27"/>
      <c r="K296" s="32">
        <f t="shared" si="42"/>
        <v>207</v>
      </c>
      <c r="L296" s="32" t="s">
        <v>927</v>
      </c>
      <c r="M296" s="32"/>
      <c r="N296" s="32">
        <f t="shared" si="43"/>
        <v>206.971</v>
      </c>
      <c r="O296" s="32">
        <f t="shared" si="44"/>
        <v>2</v>
      </c>
      <c r="P296" s="32">
        <f t="shared" ca="1" si="45"/>
        <v>0</v>
      </c>
      <c r="Q296" s="33" t="s">
        <v>143</v>
      </c>
      <c r="R296" s="55">
        <f t="shared" si="46"/>
        <v>0</v>
      </c>
      <c r="S296" s="34">
        <f t="shared" si="47"/>
        <v>207.08709999999999</v>
      </c>
      <c r="T296" s="27">
        <v>106</v>
      </c>
      <c r="U296" s="29">
        <v>101</v>
      </c>
      <c r="V296" s="27"/>
      <c r="W296" s="27"/>
      <c r="X296" s="27"/>
      <c r="Y296" s="27"/>
      <c r="AE296" s="54"/>
      <c r="AF296" s="54"/>
      <c r="AI296" s="38"/>
      <c r="AJ296" s="38"/>
      <c r="AK296" s="38"/>
      <c r="AL296" s="48"/>
    </row>
    <row r="297" spans="1:38" s="26" customFormat="1" ht="15">
      <c r="A297" s="58">
        <v>15</v>
      </c>
      <c r="B297" s="1">
        <v>15</v>
      </c>
      <c r="C297" s="58" t="s">
        <v>393</v>
      </c>
      <c r="D297" s="29" t="s">
        <v>137</v>
      </c>
      <c r="E297" s="29">
        <v>96</v>
      </c>
      <c r="F297" s="27">
        <v>103</v>
      </c>
      <c r="G297" s="27"/>
      <c r="H297" s="27"/>
      <c r="I297" s="27"/>
      <c r="J297" s="27"/>
      <c r="K297" s="32">
        <f t="shared" si="42"/>
        <v>199</v>
      </c>
      <c r="L297" s="32" t="s">
        <v>927</v>
      </c>
      <c r="M297" s="32"/>
      <c r="N297" s="32">
        <f t="shared" si="43"/>
        <v>198.9709</v>
      </c>
      <c r="O297" s="32">
        <f t="shared" si="44"/>
        <v>2</v>
      </c>
      <c r="P297" s="32">
        <f t="shared" ca="1" si="45"/>
        <v>0</v>
      </c>
      <c r="Q297" s="33" t="s">
        <v>143</v>
      </c>
      <c r="R297" s="55">
        <f t="shared" si="46"/>
        <v>0</v>
      </c>
      <c r="S297" s="34">
        <f t="shared" si="47"/>
        <v>199.08350000000002</v>
      </c>
      <c r="T297" s="27">
        <v>103</v>
      </c>
      <c r="U297" s="29">
        <v>96</v>
      </c>
      <c r="V297" s="27"/>
      <c r="W297" s="27"/>
      <c r="X297" s="27"/>
      <c r="Y297" s="27"/>
      <c r="AE297" s="54"/>
      <c r="AF297" s="54"/>
      <c r="AI297" s="38"/>
      <c r="AJ297" s="38"/>
      <c r="AK297" s="38"/>
      <c r="AL297" s="48"/>
    </row>
    <row r="298" spans="1:38" s="26" customFormat="1" ht="15">
      <c r="A298" s="58">
        <v>16</v>
      </c>
      <c r="B298" s="1">
        <v>16</v>
      </c>
      <c r="C298" s="58" t="s">
        <v>412</v>
      </c>
      <c r="D298" s="29" t="s">
        <v>45</v>
      </c>
      <c r="E298" s="29">
        <v>91</v>
      </c>
      <c r="F298" s="27">
        <v>96</v>
      </c>
      <c r="G298" s="27"/>
      <c r="H298" s="27"/>
      <c r="I298" s="27"/>
      <c r="J298" s="27"/>
      <c r="K298" s="32">
        <f t="shared" si="42"/>
        <v>187</v>
      </c>
      <c r="L298" s="32" t="s">
        <v>927</v>
      </c>
      <c r="M298" s="32"/>
      <c r="N298" s="32">
        <f t="shared" si="43"/>
        <v>186.9708</v>
      </c>
      <c r="O298" s="32">
        <f t="shared" si="44"/>
        <v>2</v>
      </c>
      <c r="P298" s="32">
        <f t="shared" ca="1" si="45"/>
        <v>0</v>
      </c>
      <c r="Q298" s="33" t="s">
        <v>143</v>
      </c>
      <c r="R298" s="55">
        <f t="shared" si="46"/>
        <v>0</v>
      </c>
      <c r="S298" s="34">
        <f t="shared" si="47"/>
        <v>187.07589999999999</v>
      </c>
      <c r="T298" s="27">
        <v>96</v>
      </c>
      <c r="U298" s="29">
        <v>91</v>
      </c>
      <c r="V298" s="27"/>
      <c r="W298" s="27"/>
      <c r="X298" s="27"/>
      <c r="Y298" s="27"/>
      <c r="AE298" s="54"/>
      <c r="AF298" s="54"/>
      <c r="AI298" s="38"/>
      <c r="AJ298" s="38"/>
      <c r="AK298" s="38"/>
      <c r="AL298" s="48"/>
    </row>
    <row r="299" spans="1:38" s="26" customFormat="1" ht="15">
      <c r="A299" s="58">
        <v>17</v>
      </c>
      <c r="B299" s="1">
        <v>17</v>
      </c>
      <c r="C299" s="58" t="s">
        <v>411</v>
      </c>
      <c r="D299" s="29" t="s">
        <v>391</v>
      </c>
      <c r="E299" s="29">
        <v>77</v>
      </c>
      <c r="F299" s="27">
        <v>97</v>
      </c>
      <c r="G299" s="27"/>
      <c r="H299" s="27"/>
      <c r="I299" s="27"/>
      <c r="J299" s="27"/>
      <c r="K299" s="32">
        <f t="shared" si="42"/>
        <v>174</v>
      </c>
      <c r="L299" s="32" t="s">
        <v>927</v>
      </c>
      <c r="M299" s="32"/>
      <c r="N299" s="32">
        <f t="shared" si="43"/>
        <v>173.97069999999999</v>
      </c>
      <c r="O299" s="32">
        <f t="shared" si="44"/>
        <v>2</v>
      </c>
      <c r="P299" s="32">
        <f t="shared" ca="1" si="45"/>
        <v>0</v>
      </c>
      <c r="Q299" s="33" t="s">
        <v>143</v>
      </c>
      <c r="R299" s="55">
        <f t="shared" si="46"/>
        <v>0</v>
      </c>
      <c r="S299" s="34">
        <f t="shared" si="47"/>
        <v>174.0754</v>
      </c>
      <c r="T299" s="27">
        <v>97</v>
      </c>
      <c r="U299" s="29">
        <v>77</v>
      </c>
      <c r="V299" s="27"/>
      <c r="W299" s="27"/>
      <c r="X299" s="27"/>
      <c r="Y299" s="27"/>
      <c r="AE299" s="54"/>
      <c r="AF299" s="54"/>
      <c r="AI299" s="38"/>
      <c r="AJ299" s="38"/>
      <c r="AK299" s="38"/>
      <c r="AL299" s="48"/>
    </row>
    <row r="300" spans="1:38" s="26" customFormat="1" ht="15">
      <c r="A300" s="58">
        <v>18</v>
      </c>
      <c r="B300" s="1">
        <v>18</v>
      </c>
      <c r="C300" s="58" t="s">
        <v>271</v>
      </c>
      <c r="D300" s="29" t="s">
        <v>56</v>
      </c>
      <c r="E300" s="29"/>
      <c r="F300" s="27">
        <v>173</v>
      </c>
      <c r="G300" s="27"/>
      <c r="H300" s="27"/>
      <c r="I300" s="27"/>
      <c r="J300" s="27"/>
      <c r="K300" s="32">
        <f t="shared" si="42"/>
        <v>173</v>
      </c>
      <c r="L300" s="32" t="s">
        <v>927</v>
      </c>
      <c r="M300" s="32"/>
      <c r="N300" s="32">
        <f t="shared" si="43"/>
        <v>172.97059999999999</v>
      </c>
      <c r="O300" s="32">
        <f t="shared" si="44"/>
        <v>1</v>
      </c>
      <c r="P300" s="32" t="str">
        <f t="shared" ca="1" si="45"/>
        <v>Y</v>
      </c>
      <c r="Q300" s="33" t="s">
        <v>143</v>
      </c>
      <c r="R300" s="34">
        <f t="shared" si="46"/>
        <v>0</v>
      </c>
      <c r="S300" s="34">
        <f t="shared" si="47"/>
        <v>173.14359999999999</v>
      </c>
      <c r="T300" s="27">
        <v>173</v>
      </c>
      <c r="U300" s="29"/>
      <c r="V300" s="27"/>
      <c r="W300" s="27"/>
      <c r="X300" s="27"/>
      <c r="Y300" s="27"/>
      <c r="AE300" s="54"/>
      <c r="AF300" s="54"/>
      <c r="AI300" s="38"/>
      <c r="AJ300" s="38"/>
      <c r="AK300" s="38"/>
      <c r="AL300" s="48"/>
    </row>
    <row r="301" spans="1:38" s="26" customFormat="1" ht="15">
      <c r="A301" s="58">
        <v>19</v>
      </c>
      <c r="B301" s="1" t="s">
        <v>19</v>
      </c>
      <c r="C301" s="58" t="s">
        <v>414</v>
      </c>
      <c r="D301" s="29" t="s">
        <v>33</v>
      </c>
      <c r="E301" s="29">
        <v>73</v>
      </c>
      <c r="F301" s="27">
        <v>94</v>
      </c>
      <c r="G301" s="27"/>
      <c r="H301" s="27"/>
      <c r="I301" s="27"/>
      <c r="J301" s="27"/>
      <c r="K301" s="32">
        <f t="shared" si="42"/>
        <v>167</v>
      </c>
      <c r="L301" s="32" t="s">
        <v>928</v>
      </c>
      <c r="M301" s="32"/>
      <c r="N301" s="32">
        <f t="shared" si="43"/>
        <v>166.97049999999999</v>
      </c>
      <c r="O301" s="32">
        <f t="shared" si="44"/>
        <v>2</v>
      </c>
      <c r="P301" s="32">
        <f t="shared" ca="1" si="45"/>
        <v>0</v>
      </c>
      <c r="Q301" s="33" t="s">
        <v>143</v>
      </c>
      <c r="R301" s="55">
        <f t="shared" si="46"/>
        <v>0</v>
      </c>
      <c r="S301" s="34">
        <f t="shared" si="47"/>
        <v>167.07179999999997</v>
      </c>
      <c r="T301" s="27">
        <v>94</v>
      </c>
      <c r="U301" s="29">
        <v>73</v>
      </c>
      <c r="V301" s="27"/>
      <c r="W301" s="27"/>
      <c r="X301" s="27"/>
      <c r="Y301" s="27"/>
      <c r="AE301" s="54"/>
      <c r="AF301" s="54"/>
      <c r="AI301" s="38"/>
      <c r="AJ301" s="38"/>
      <c r="AK301" s="38"/>
      <c r="AL301" s="48"/>
    </row>
    <row r="302" spans="1:38" s="26" customFormat="1" ht="15">
      <c r="A302" s="58">
        <v>20</v>
      </c>
      <c r="B302" s="1">
        <v>19</v>
      </c>
      <c r="C302" s="58" t="s">
        <v>638</v>
      </c>
      <c r="D302" s="29" t="s">
        <v>56</v>
      </c>
      <c r="E302" s="29">
        <v>164</v>
      </c>
      <c r="F302" s="27"/>
      <c r="G302" s="27"/>
      <c r="H302" s="27"/>
      <c r="I302" s="27"/>
      <c r="J302" s="27"/>
      <c r="K302" s="32">
        <f t="shared" si="42"/>
        <v>164</v>
      </c>
      <c r="L302" s="32" t="s">
        <v>927</v>
      </c>
      <c r="M302" s="32"/>
      <c r="N302" s="32">
        <f t="shared" si="43"/>
        <v>163.97040000000001</v>
      </c>
      <c r="O302" s="32">
        <f t="shared" si="44"/>
        <v>1</v>
      </c>
      <c r="P302" s="32">
        <f t="shared" ca="1" si="45"/>
        <v>0</v>
      </c>
      <c r="Q302" s="33" t="s">
        <v>143</v>
      </c>
      <c r="R302" s="55">
        <f t="shared" si="46"/>
        <v>0</v>
      </c>
      <c r="S302" s="34">
        <f t="shared" si="47"/>
        <v>164.1344</v>
      </c>
      <c r="T302" s="29">
        <v>164</v>
      </c>
      <c r="U302" s="27"/>
      <c r="V302" s="27"/>
      <c r="W302" s="27"/>
      <c r="X302" s="27"/>
      <c r="Y302" s="27"/>
      <c r="AE302" s="54"/>
      <c r="AF302" s="54"/>
      <c r="AI302" s="38"/>
      <c r="AJ302" s="38"/>
      <c r="AK302" s="38"/>
      <c r="AL302" s="48"/>
    </row>
    <row r="303" spans="1:38" s="26" customFormat="1" ht="15">
      <c r="A303" s="58">
        <v>21</v>
      </c>
      <c r="B303" s="1">
        <v>20</v>
      </c>
      <c r="C303" s="58" t="s">
        <v>297</v>
      </c>
      <c r="D303" s="29" t="s">
        <v>56</v>
      </c>
      <c r="E303" s="29"/>
      <c r="F303" s="27">
        <v>155</v>
      </c>
      <c r="G303" s="27"/>
      <c r="H303" s="27"/>
      <c r="I303" s="27"/>
      <c r="J303" s="27"/>
      <c r="K303" s="32">
        <f t="shared" si="42"/>
        <v>155</v>
      </c>
      <c r="L303" s="32" t="s">
        <v>927</v>
      </c>
      <c r="M303" s="32"/>
      <c r="N303" s="32">
        <f t="shared" si="43"/>
        <v>154.97030000000001</v>
      </c>
      <c r="O303" s="32">
        <f t="shared" si="44"/>
        <v>1</v>
      </c>
      <c r="P303" s="32" t="str">
        <f t="shared" ca="1" si="45"/>
        <v>Y</v>
      </c>
      <c r="Q303" s="33" t="s">
        <v>143</v>
      </c>
      <c r="R303" s="34">
        <f t="shared" si="46"/>
        <v>0</v>
      </c>
      <c r="S303" s="34">
        <f t="shared" si="47"/>
        <v>155.12530000000001</v>
      </c>
      <c r="T303" s="27">
        <v>155</v>
      </c>
      <c r="U303" s="29"/>
      <c r="V303" s="27"/>
      <c r="W303" s="27"/>
      <c r="X303" s="27"/>
      <c r="Y303" s="27"/>
      <c r="AE303" s="54"/>
      <c r="AF303" s="54"/>
      <c r="AI303" s="38"/>
      <c r="AJ303" s="38"/>
      <c r="AK303" s="38"/>
      <c r="AL303" s="48"/>
    </row>
    <row r="304" spans="1:38" s="26" customFormat="1" ht="15">
      <c r="A304" s="58">
        <v>22</v>
      </c>
      <c r="B304" s="1" t="s">
        <v>19</v>
      </c>
      <c r="C304" s="58" t="s">
        <v>318</v>
      </c>
      <c r="D304" s="29" t="s">
        <v>33</v>
      </c>
      <c r="E304" s="29"/>
      <c r="F304" s="27">
        <v>142</v>
      </c>
      <c r="G304" s="27"/>
      <c r="H304" s="27"/>
      <c r="I304" s="27"/>
      <c r="J304" s="27"/>
      <c r="K304" s="32">
        <f t="shared" si="42"/>
        <v>142</v>
      </c>
      <c r="L304" s="32" t="s">
        <v>928</v>
      </c>
      <c r="M304" s="32"/>
      <c r="N304" s="32">
        <f t="shared" si="43"/>
        <v>141.97020000000001</v>
      </c>
      <c r="O304" s="32">
        <f t="shared" si="44"/>
        <v>1</v>
      </c>
      <c r="P304" s="32" t="str">
        <f t="shared" ca="1" si="45"/>
        <v>Y</v>
      </c>
      <c r="Q304" s="33" t="s">
        <v>143</v>
      </c>
      <c r="R304" s="34">
        <f t="shared" si="46"/>
        <v>0</v>
      </c>
      <c r="S304" s="34">
        <f t="shared" si="47"/>
        <v>142.1122</v>
      </c>
      <c r="T304" s="27">
        <v>142</v>
      </c>
      <c r="U304" s="29"/>
      <c r="V304" s="27"/>
      <c r="W304" s="27"/>
      <c r="X304" s="27"/>
      <c r="Y304" s="27"/>
      <c r="AE304" s="54"/>
      <c r="AF304" s="54"/>
      <c r="AI304" s="38"/>
      <c r="AJ304" s="38"/>
      <c r="AK304" s="38"/>
      <c r="AL304" s="48"/>
    </row>
    <row r="305" spans="1:38" s="26" customFormat="1" ht="15">
      <c r="A305" s="58">
        <v>23</v>
      </c>
      <c r="B305" s="1" t="s">
        <v>19</v>
      </c>
      <c r="C305" s="58" t="s">
        <v>488</v>
      </c>
      <c r="D305" s="29" t="s">
        <v>33</v>
      </c>
      <c r="E305" s="29">
        <v>68</v>
      </c>
      <c r="F305" s="27">
        <v>64</v>
      </c>
      <c r="G305" s="27"/>
      <c r="H305" s="27"/>
      <c r="I305" s="27"/>
      <c r="J305" s="27"/>
      <c r="K305" s="32">
        <f t="shared" si="42"/>
        <v>132</v>
      </c>
      <c r="L305" s="32" t="s">
        <v>928</v>
      </c>
      <c r="M305" s="32"/>
      <c r="N305" s="32">
        <f t="shared" si="43"/>
        <v>131.9701</v>
      </c>
      <c r="O305" s="32">
        <f t="shared" si="44"/>
        <v>2</v>
      </c>
      <c r="P305" s="32">
        <f t="shared" ca="1" si="45"/>
        <v>0</v>
      </c>
      <c r="Q305" s="33" t="s">
        <v>143</v>
      </c>
      <c r="R305" s="55">
        <f t="shared" si="46"/>
        <v>0</v>
      </c>
      <c r="S305" s="34">
        <f t="shared" si="47"/>
        <v>132.04450000000003</v>
      </c>
      <c r="T305" s="29">
        <v>68</v>
      </c>
      <c r="U305" s="27">
        <v>64</v>
      </c>
      <c r="V305" s="27"/>
      <c r="W305" s="27"/>
      <c r="X305" s="27"/>
      <c r="Y305" s="27"/>
      <c r="AE305" s="54"/>
      <c r="AF305" s="54"/>
      <c r="AI305" s="38"/>
      <c r="AJ305" s="38"/>
      <c r="AK305" s="38"/>
      <c r="AL305" s="48"/>
    </row>
    <row r="306" spans="1:38" s="26" customFormat="1" ht="15">
      <c r="A306" s="58">
        <v>24</v>
      </c>
      <c r="B306" s="1">
        <v>21</v>
      </c>
      <c r="C306" s="58" t="s">
        <v>639</v>
      </c>
      <c r="D306" s="29" t="s">
        <v>59</v>
      </c>
      <c r="E306" s="29">
        <v>131</v>
      </c>
      <c r="F306" s="27"/>
      <c r="G306" s="27"/>
      <c r="H306" s="27"/>
      <c r="I306" s="27"/>
      <c r="J306" s="27"/>
      <c r="K306" s="32">
        <f t="shared" si="42"/>
        <v>131</v>
      </c>
      <c r="L306" s="32" t="s">
        <v>927</v>
      </c>
      <c r="M306" s="32"/>
      <c r="N306" s="32">
        <f t="shared" si="43"/>
        <v>130.97</v>
      </c>
      <c r="O306" s="32">
        <f t="shared" si="44"/>
        <v>1</v>
      </c>
      <c r="P306" s="32">
        <f t="shared" ca="1" si="45"/>
        <v>0</v>
      </c>
      <c r="Q306" s="33" t="s">
        <v>143</v>
      </c>
      <c r="R306" s="55">
        <f t="shared" si="46"/>
        <v>0</v>
      </c>
      <c r="S306" s="34">
        <f t="shared" si="47"/>
        <v>131.101</v>
      </c>
      <c r="T306" s="29">
        <v>131</v>
      </c>
      <c r="U306" s="27"/>
      <c r="V306" s="27"/>
      <c r="W306" s="27"/>
      <c r="X306" s="27"/>
      <c r="Y306" s="27"/>
      <c r="AE306" s="54"/>
      <c r="AF306" s="54"/>
      <c r="AI306" s="38"/>
      <c r="AJ306" s="38"/>
      <c r="AK306" s="38"/>
      <c r="AL306" s="48"/>
    </row>
    <row r="307" spans="1:38" s="26" customFormat="1" ht="15">
      <c r="A307" s="58">
        <v>25</v>
      </c>
      <c r="B307" s="1">
        <v>22</v>
      </c>
      <c r="C307" s="58" t="s">
        <v>477</v>
      </c>
      <c r="D307" s="29" t="s">
        <v>108</v>
      </c>
      <c r="E307" s="29">
        <v>62</v>
      </c>
      <c r="F307" s="27">
        <v>67</v>
      </c>
      <c r="G307" s="27"/>
      <c r="H307" s="27"/>
      <c r="I307" s="27"/>
      <c r="J307" s="27"/>
      <c r="K307" s="32">
        <f t="shared" si="42"/>
        <v>129</v>
      </c>
      <c r="L307" s="32" t="s">
        <v>927</v>
      </c>
      <c r="M307" s="32"/>
      <c r="N307" s="32">
        <f t="shared" si="43"/>
        <v>128.9699</v>
      </c>
      <c r="O307" s="32">
        <f t="shared" si="44"/>
        <v>2</v>
      </c>
      <c r="P307" s="32">
        <f t="shared" ca="1" si="45"/>
        <v>0</v>
      </c>
      <c r="Q307" s="33" t="s">
        <v>143</v>
      </c>
      <c r="R307" s="55">
        <f t="shared" si="46"/>
        <v>0</v>
      </c>
      <c r="S307" s="34">
        <f t="shared" si="47"/>
        <v>129.04310000000001</v>
      </c>
      <c r="T307" s="27">
        <v>67</v>
      </c>
      <c r="U307" s="29">
        <v>62</v>
      </c>
      <c r="V307" s="27"/>
      <c r="W307" s="27"/>
      <c r="X307" s="27"/>
      <c r="Y307" s="27"/>
      <c r="AE307" s="54"/>
      <c r="AF307" s="54"/>
      <c r="AI307" s="38"/>
      <c r="AJ307" s="38"/>
      <c r="AK307" s="38"/>
      <c r="AL307" s="48"/>
    </row>
    <row r="308" spans="1:38" s="26" customFormat="1" ht="15">
      <c r="A308" s="58">
        <v>26</v>
      </c>
      <c r="B308" s="1">
        <v>23</v>
      </c>
      <c r="C308" s="58" t="s">
        <v>640</v>
      </c>
      <c r="D308" s="29" t="s">
        <v>56</v>
      </c>
      <c r="E308" s="29">
        <v>126</v>
      </c>
      <c r="F308" s="27"/>
      <c r="G308" s="27"/>
      <c r="H308" s="27"/>
      <c r="I308" s="27"/>
      <c r="J308" s="27"/>
      <c r="K308" s="32">
        <f t="shared" si="42"/>
        <v>126</v>
      </c>
      <c r="L308" s="32" t="s">
        <v>927</v>
      </c>
      <c r="M308" s="32"/>
      <c r="N308" s="32">
        <f t="shared" si="43"/>
        <v>125.96980000000001</v>
      </c>
      <c r="O308" s="32">
        <f t="shared" si="44"/>
        <v>1</v>
      </c>
      <c r="P308" s="32">
        <f t="shared" ca="1" si="45"/>
        <v>0</v>
      </c>
      <c r="Q308" s="33" t="s">
        <v>143</v>
      </c>
      <c r="R308" s="55">
        <f t="shared" si="46"/>
        <v>0</v>
      </c>
      <c r="S308" s="34">
        <f t="shared" si="47"/>
        <v>126.09580000000001</v>
      </c>
      <c r="T308" s="29">
        <v>126</v>
      </c>
      <c r="U308" s="27"/>
      <c r="V308" s="27"/>
      <c r="W308" s="27"/>
      <c r="X308" s="27"/>
      <c r="Y308" s="27"/>
      <c r="AE308" s="54"/>
      <c r="AF308" s="54"/>
      <c r="AI308" s="38"/>
      <c r="AJ308" s="38"/>
      <c r="AK308" s="38"/>
      <c r="AL308" s="48"/>
    </row>
    <row r="309" spans="1:38" s="26" customFormat="1" ht="15">
      <c r="A309" s="58">
        <v>27</v>
      </c>
      <c r="B309" s="1">
        <v>24</v>
      </c>
      <c r="C309" s="58" t="s">
        <v>358</v>
      </c>
      <c r="D309" s="29" t="s">
        <v>36</v>
      </c>
      <c r="E309" s="29"/>
      <c r="F309" s="27">
        <v>121</v>
      </c>
      <c r="G309" s="27"/>
      <c r="H309" s="27"/>
      <c r="I309" s="27"/>
      <c r="J309" s="27"/>
      <c r="K309" s="32">
        <f t="shared" si="42"/>
        <v>121</v>
      </c>
      <c r="L309" s="32" t="s">
        <v>927</v>
      </c>
      <c r="M309" s="32"/>
      <c r="N309" s="32">
        <f t="shared" si="43"/>
        <v>120.9697</v>
      </c>
      <c r="O309" s="32">
        <f t="shared" si="44"/>
        <v>1</v>
      </c>
      <c r="P309" s="32" t="str">
        <f t="shared" ca="1" si="45"/>
        <v>Y</v>
      </c>
      <c r="Q309" s="33" t="s">
        <v>143</v>
      </c>
      <c r="R309" s="34">
        <f t="shared" si="46"/>
        <v>0</v>
      </c>
      <c r="S309" s="34">
        <f t="shared" si="47"/>
        <v>121.0907</v>
      </c>
      <c r="T309" s="27">
        <v>121</v>
      </c>
      <c r="U309" s="29"/>
      <c r="V309" s="27"/>
      <c r="W309" s="27"/>
      <c r="X309" s="27"/>
      <c r="Y309" s="27"/>
      <c r="AE309" s="54"/>
      <c r="AF309" s="54"/>
      <c r="AI309" s="38"/>
      <c r="AJ309" s="38"/>
      <c r="AK309" s="38"/>
      <c r="AL309" s="48"/>
    </row>
    <row r="310" spans="1:38" s="26" customFormat="1" ht="15">
      <c r="A310" s="58">
        <v>28</v>
      </c>
      <c r="B310" s="1">
        <v>25</v>
      </c>
      <c r="C310" s="58" t="s">
        <v>641</v>
      </c>
      <c r="D310" s="29" t="s">
        <v>36</v>
      </c>
      <c r="E310" s="29">
        <v>120</v>
      </c>
      <c r="F310" s="27"/>
      <c r="G310" s="27"/>
      <c r="H310" s="27"/>
      <c r="I310" s="27"/>
      <c r="J310" s="27"/>
      <c r="K310" s="32">
        <f t="shared" si="42"/>
        <v>120</v>
      </c>
      <c r="L310" s="32" t="s">
        <v>927</v>
      </c>
      <c r="M310" s="32"/>
      <c r="N310" s="32">
        <f t="shared" si="43"/>
        <v>119.9696</v>
      </c>
      <c r="O310" s="32">
        <f t="shared" si="44"/>
        <v>1</v>
      </c>
      <c r="P310" s="32">
        <f t="shared" ca="1" si="45"/>
        <v>0</v>
      </c>
      <c r="Q310" s="33" t="s">
        <v>143</v>
      </c>
      <c r="R310" s="55">
        <f t="shared" si="46"/>
        <v>0</v>
      </c>
      <c r="S310" s="34">
        <f t="shared" si="47"/>
        <v>120.0896</v>
      </c>
      <c r="T310" s="29">
        <v>120</v>
      </c>
      <c r="U310" s="27"/>
      <c r="V310" s="27"/>
      <c r="W310" s="27"/>
      <c r="X310" s="27"/>
      <c r="Y310" s="27"/>
      <c r="AE310" s="54"/>
      <c r="AF310" s="54"/>
      <c r="AI310" s="38"/>
      <c r="AJ310" s="38"/>
      <c r="AK310" s="38"/>
      <c r="AL310" s="48"/>
    </row>
    <row r="311" spans="1:38" s="26" customFormat="1" ht="15">
      <c r="A311" s="58">
        <v>29</v>
      </c>
      <c r="B311" s="1">
        <v>26</v>
      </c>
      <c r="C311" s="58" t="s">
        <v>361</v>
      </c>
      <c r="D311" s="29" t="s">
        <v>82</v>
      </c>
      <c r="E311" s="29"/>
      <c r="F311" s="27">
        <v>118</v>
      </c>
      <c r="G311" s="27"/>
      <c r="H311" s="27"/>
      <c r="I311" s="27"/>
      <c r="J311" s="27"/>
      <c r="K311" s="32">
        <f t="shared" si="42"/>
        <v>118</v>
      </c>
      <c r="L311" s="32" t="s">
        <v>927</v>
      </c>
      <c r="M311" s="32"/>
      <c r="N311" s="32">
        <f t="shared" si="43"/>
        <v>117.9695</v>
      </c>
      <c r="O311" s="32">
        <f t="shared" si="44"/>
        <v>1</v>
      </c>
      <c r="P311" s="32" t="str">
        <f t="shared" ca="1" si="45"/>
        <v>Y</v>
      </c>
      <c r="Q311" s="33" t="s">
        <v>143</v>
      </c>
      <c r="R311" s="34">
        <f t="shared" si="46"/>
        <v>0</v>
      </c>
      <c r="S311" s="34">
        <f t="shared" si="47"/>
        <v>118.08749999999999</v>
      </c>
      <c r="T311" s="27">
        <v>118</v>
      </c>
      <c r="U311" s="29"/>
      <c r="V311" s="27"/>
      <c r="W311" s="27"/>
      <c r="X311" s="27"/>
      <c r="Y311" s="27"/>
      <c r="AE311" s="54"/>
      <c r="AF311" s="54"/>
      <c r="AI311" s="38"/>
      <c r="AJ311" s="38"/>
      <c r="AK311" s="38"/>
      <c r="AL311" s="48"/>
    </row>
    <row r="312" spans="1:38" s="26" customFormat="1" ht="15">
      <c r="A312" s="58">
        <v>30</v>
      </c>
      <c r="B312" s="1">
        <v>27</v>
      </c>
      <c r="C312" s="58" t="s">
        <v>642</v>
      </c>
      <c r="D312" s="29" t="s">
        <v>77</v>
      </c>
      <c r="E312" s="29">
        <v>117</v>
      </c>
      <c r="F312" s="27"/>
      <c r="G312" s="27"/>
      <c r="H312" s="27"/>
      <c r="I312" s="27"/>
      <c r="J312" s="27"/>
      <c r="K312" s="32">
        <f t="shared" si="42"/>
        <v>117</v>
      </c>
      <c r="L312" s="32" t="s">
        <v>927</v>
      </c>
      <c r="M312" s="32"/>
      <c r="N312" s="32">
        <f t="shared" si="43"/>
        <v>116.96939999999999</v>
      </c>
      <c r="O312" s="32">
        <f t="shared" si="44"/>
        <v>1</v>
      </c>
      <c r="P312" s="32">
        <f t="shared" ca="1" si="45"/>
        <v>0</v>
      </c>
      <c r="Q312" s="33" t="s">
        <v>143</v>
      </c>
      <c r="R312" s="55">
        <f t="shared" si="46"/>
        <v>0</v>
      </c>
      <c r="S312" s="34">
        <f t="shared" si="47"/>
        <v>117.0864</v>
      </c>
      <c r="T312" s="29">
        <v>117</v>
      </c>
      <c r="U312" s="27"/>
      <c r="V312" s="27"/>
      <c r="W312" s="27"/>
      <c r="X312" s="27"/>
      <c r="Y312" s="27"/>
      <c r="AE312" s="54"/>
      <c r="AF312" s="54"/>
      <c r="AI312" s="38"/>
      <c r="AJ312" s="38"/>
      <c r="AK312" s="38"/>
      <c r="AL312" s="48"/>
    </row>
    <row r="313" spans="1:38" s="26" customFormat="1" ht="15">
      <c r="A313" s="58">
        <v>31</v>
      </c>
      <c r="B313" s="1">
        <v>28</v>
      </c>
      <c r="C313" s="58" t="s">
        <v>364</v>
      </c>
      <c r="D313" s="29" t="s">
        <v>77</v>
      </c>
      <c r="E313" s="29"/>
      <c r="F313" s="27">
        <v>116</v>
      </c>
      <c r="G313" s="27"/>
      <c r="H313" s="27"/>
      <c r="I313" s="27"/>
      <c r="J313" s="27"/>
      <c r="K313" s="32">
        <f t="shared" si="42"/>
        <v>116</v>
      </c>
      <c r="L313" s="32" t="s">
        <v>927</v>
      </c>
      <c r="M313" s="32"/>
      <c r="N313" s="32">
        <f t="shared" si="43"/>
        <v>115.9693</v>
      </c>
      <c r="O313" s="32">
        <f t="shared" si="44"/>
        <v>1</v>
      </c>
      <c r="P313" s="32" t="str">
        <f t="shared" ca="1" si="45"/>
        <v>Y</v>
      </c>
      <c r="Q313" s="33" t="s">
        <v>143</v>
      </c>
      <c r="R313" s="34">
        <f t="shared" si="46"/>
        <v>0</v>
      </c>
      <c r="S313" s="34">
        <f t="shared" si="47"/>
        <v>116.0853</v>
      </c>
      <c r="T313" s="27">
        <v>116</v>
      </c>
      <c r="U313" s="29"/>
      <c r="V313" s="27"/>
      <c r="W313" s="27"/>
      <c r="X313" s="27"/>
      <c r="Y313" s="27"/>
      <c r="AE313" s="54"/>
      <c r="AF313" s="54"/>
      <c r="AI313" s="38"/>
      <c r="AJ313" s="38"/>
      <c r="AK313" s="38"/>
      <c r="AL313" s="48"/>
    </row>
    <row r="314" spans="1:38" s="26" customFormat="1" ht="15">
      <c r="A314" s="58">
        <v>32</v>
      </c>
      <c r="B314" s="1">
        <v>29</v>
      </c>
      <c r="C314" s="58" t="s">
        <v>366</v>
      </c>
      <c r="D314" s="29" t="s">
        <v>82</v>
      </c>
      <c r="E314" s="29"/>
      <c r="F314" s="27">
        <v>114</v>
      </c>
      <c r="G314" s="27"/>
      <c r="H314" s="27"/>
      <c r="I314" s="27"/>
      <c r="J314" s="27"/>
      <c r="K314" s="32">
        <f t="shared" si="42"/>
        <v>114</v>
      </c>
      <c r="L314" s="32" t="s">
        <v>927</v>
      </c>
      <c r="M314" s="32"/>
      <c r="N314" s="32">
        <f t="shared" si="43"/>
        <v>113.9692</v>
      </c>
      <c r="O314" s="32">
        <f t="shared" si="44"/>
        <v>1</v>
      </c>
      <c r="P314" s="32" t="str">
        <f t="shared" ca="1" si="45"/>
        <v>Y</v>
      </c>
      <c r="Q314" s="33" t="s">
        <v>143</v>
      </c>
      <c r="R314" s="34">
        <f t="shared" si="46"/>
        <v>0</v>
      </c>
      <c r="S314" s="34">
        <f t="shared" si="47"/>
        <v>114.08320000000001</v>
      </c>
      <c r="T314" s="27">
        <v>114</v>
      </c>
      <c r="U314" s="29"/>
      <c r="V314" s="27"/>
      <c r="W314" s="27"/>
      <c r="X314" s="27"/>
      <c r="Y314" s="27"/>
      <c r="AE314" s="54"/>
      <c r="AF314" s="54"/>
      <c r="AI314" s="38"/>
      <c r="AJ314" s="38"/>
      <c r="AK314" s="38"/>
      <c r="AL314" s="48"/>
    </row>
    <row r="315" spans="1:38" s="26" customFormat="1" ht="15">
      <c r="A315" s="58">
        <v>33</v>
      </c>
      <c r="B315" s="1">
        <v>30</v>
      </c>
      <c r="C315" s="58" t="s">
        <v>643</v>
      </c>
      <c r="D315" s="29" t="s">
        <v>391</v>
      </c>
      <c r="E315" s="29">
        <v>105</v>
      </c>
      <c r="F315" s="27"/>
      <c r="G315" s="27"/>
      <c r="H315" s="27"/>
      <c r="I315" s="27"/>
      <c r="J315" s="27"/>
      <c r="K315" s="32">
        <f t="shared" si="42"/>
        <v>105</v>
      </c>
      <c r="L315" s="32" t="s">
        <v>927</v>
      </c>
      <c r="M315" s="32"/>
      <c r="N315" s="32">
        <f t="shared" si="43"/>
        <v>104.9691</v>
      </c>
      <c r="O315" s="32">
        <f t="shared" si="44"/>
        <v>1</v>
      </c>
      <c r="P315" s="32">
        <f t="shared" ca="1" si="45"/>
        <v>0</v>
      </c>
      <c r="Q315" s="33" t="s">
        <v>143</v>
      </c>
      <c r="R315" s="55">
        <f t="shared" si="46"/>
        <v>0</v>
      </c>
      <c r="S315" s="34">
        <f t="shared" si="47"/>
        <v>105.0741</v>
      </c>
      <c r="T315" s="29">
        <v>105</v>
      </c>
      <c r="U315" s="27"/>
      <c r="V315" s="27"/>
      <c r="W315" s="27"/>
      <c r="X315" s="27"/>
      <c r="Y315" s="27"/>
      <c r="AE315" s="54"/>
      <c r="AF315" s="54"/>
      <c r="AI315" s="38"/>
      <c r="AJ315" s="38"/>
      <c r="AK315" s="38"/>
      <c r="AL315" s="48"/>
    </row>
    <row r="316" spans="1:38" s="26" customFormat="1" ht="15">
      <c r="A316" s="58">
        <v>34</v>
      </c>
      <c r="B316" s="1">
        <v>31</v>
      </c>
      <c r="C316" s="58" t="s">
        <v>413</v>
      </c>
      <c r="D316" s="29" t="s">
        <v>82</v>
      </c>
      <c r="E316" s="29"/>
      <c r="F316" s="27">
        <v>95</v>
      </c>
      <c r="G316" s="27"/>
      <c r="H316" s="27"/>
      <c r="I316" s="27"/>
      <c r="J316" s="27"/>
      <c r="K316" s="32">
        <f t="shared" si="42"/>
        <v>95</v>
      </c>
      <c r="L316" s="32" t="s">
        <v>927</v>
      </c>
      <c r="M316" s="32"/>
      <c r="N316" s="32">
        <f t="shared" si="43"/>
        <v>94.968999999999994</v>
      </c>
      <c r="O316" s="32">
        <f t="shared" si="44"/>
        <v>1</v>
      </c>
      <c r="P316" s="32" t="str">
        <f t="shared" ca="1" si="45"/>
        <v>Y</v>
      </c>
      <c r="Q316" s="33" t="s">
        <v>143</v>
      </c>
      <c r="R316" s="34">
        <f t="shared" si="46"/>
        <v>0</v>
      </c>
      <c r="S316" s="34">
        <f t="shared" si="47"/>
        <v>95.063999999999993</v>
      </c>
      <c r="T316" s="27">
        <v>95</v>
      </c>
      <c r="U316" s="29"/>
      <c r="V316" s="27"/>
      <c r="W316" s="27"/>
      <c r="X316" s="27"/>
      <c r="Y316" s="27"/>
      <c r="AE316" s="54"/>
      <c r="AF316" s="54"/>
      <c r="AI316" s="38"/>
      <c r="AJ316" s="38"/>
      <c r="AK316" s="38"/>
      <c r="AL316" s="48"/>
    </row>
    <row r="317" spans="1:38" s="26" customFormat="1" ht="15">
      <c r="A317" s="58">
        <v>35</v>
      </c>
      <c r="B317" s="1">
        <v>32</v>
      </c>
      <c r="C317" s="58" t="s">
        <v>644</v>
      </c>
      <c r="D317" s="29" t="s">
        <v>85</v>
      </c>
      <c r="E317" s="29">
        <v>82</v>
      </c>
      <c r="F317" s="27"/>
      <c r="G317" s="27"/>
      <c r="H317" s="27"/>
      <c r="I317" s="27"/>
      <c r="J317" s="27"/>
      <c r="K317" s="32">
        <f t="shared" si="42"/>
        <v>82</v>
      </c>
      <c r="L317" s="32" t="s">
        <v>927</v>
      </c>
      <c r="M317" s="32"/>
      <c r="N317" s="32">
        <f t="shared" si="43"/>
        <v>81.968900000000005</v>
      </c>
      <c r="O317" s="32">
        <f t="shared" si="44"/>
        <v>1</v>
      </c>
      <c r="P317" s="32">
        <f t="shared" ca="1" si="45"/>
        <v>0</v>
      </c>
      <c r="Q317" s="33" t="s">
        <v>143</v>
      </c>
      <c r="R317" s="55">
        <f t="shared" si="46"/>
        <v>0</v>
      </c>
      <c r="S317" s="34">
        <f t="shared" si="47"/>
        <v>82.050899999999999</v>
      </c>
      <c r="T317" s="29">
        <v>82</v>
      </c>
      <c r="U317" s="27"/>
      <c r="V317" s="27"/>
      <c r="W317" s="27"/>
      <c r="X317" s="27"/>
      <c r="Y317" s="27"/>
      <c r="AE317" s="54"/>
      <c r="AF317" s="54"/>
      <c r="AI317" s="38"/>
      <c r="AJ317" s="38"/>
      <c r="AK317" s="38"/>
      <c r="AL317" s="48"/>
    </row>
    <row r="318" spans="1:38" ht="3" customHeight="1">
      <c r="A318" s="57"/>
      <c r="B318" s="57"/>
      <c r="C318" s="57"/>
      <c r="D318" s="27"/>
      <c r="E318" s="27"/>
      <c r="F318" s="27"/>
      <c r="G318" s="27"/>
      <c r="H318" s="27"/>
      <c r="I318" s="27"/>
      <c r="J318" s="27"/>
      <c r="K318" s="32"/>
      <c r="L318" s="27"/>
      <c r="M318" s="27"/>
      <c r="N318" s="32"/>
      <c r="O318" s="27"/>
      <c r="P318" s="27"/>
      <c r="R318" s="59"/>
      <c r="S318" s="34"/>
      <c r="T318" s="27"/>
      <c r="U318" s="27"/>
      <c r="V318" s="27"/>
      <c r="W318" s="27"/>
      <c r="X318" s="27"/>
      <c r="Y318" s="27"/>
      <c r="AE318" s="60"/>
      <c r="AF318" s="60"/>
      <c r="AG318" s="26"/>
      <c r="AH318" s="26"/>
      <c r="AI318" s="38"/>
      <c r="AJ318" s="38"/>
      <c r="AK318" s="38"/>
      <c r="AL318" s="30"/>
    </row>
    <row r="319" spans="1:38" ht="15">
      <c r="A319" s="58"/>
      <c r="B319" s="1"/>
      <c r="C319" s="58"/>
      <c r="D319" s="29"/>
      <c r="E319" s="29"/>
      <c r="F319" s="27"/>
      <c r="G319" s="27"/>
      <c r="H319" s="27"/>
      <c r="I319" s="27"/>
      <c r="J319" s="27"/>
      <c r="K319" s="32"/>
      <c r="L319" s="27"/>
      <c r="M319" s="27"/>
      <c r="N319" s="32"/>
      <c r="O319" s="27"/>
      <c r="P319" s="27"/>
      <c r="R319" s="59"/>
      <c r="S319" s="34"/>
      <c r="T319" s="27"/>
      <c r="U319" s="27"/>
      <c r="V319" s="27"/>
      <c r="W319" s="27"/>
      <c r="X319" s="27"/>
      <c r="Y319" s="27"/>
      <c r="AE319" s="60"/>
      <c r="AF319" s="60"/>
      <c r="AG319" s="26"/>
      <c r="AH319" s="26"/>
      <c r="AI319" s="38"/>
      <c r="AJ319" s="38"/>
      <c r="AK319" s="38"/>
      <c r="AL319" s="30"/>
    </row>
    <row r="320" spans="1:38" ht="15">
      <c r="A320" s="58"/>
      <c r="B320" s="1"/>
      <c r="C320" s="57" t="s">
        <v>195</v>
      </c>
      <c r="D320" s="29"/>
      <c r="E320" s="29"/>
      <c r="F320" s="27"/>
      <c r="G320" s="27"/>
      <c r="H320" s="27"/>
      <c r="I320" s="27"/>
      <c r="J320" s="27"/>
      <c r="K320" s="32"/>
      <c r="L320" s="27"/>
      <c r="M320" s="27"/>
      <c r="N320" s="32"/>
      <c r="O320" s="27"/>
      <c r="P320" s="32"/>
      <c r="Q320" s="50" t="str">
        <f>C320</f>
        <v>M65</v>
      </c>
      <c r="R320" s="59"/>
      <c r="S320" s="34"/>
      <c r="T320" s="29"/>
      <c r="U320" s="27"/>
      <c r="V320" s="27"/>
      <c r="W320" s="27"/>
      <c r="X320" s="27"/>
      <c r="Y320" s="27"/>
      <c r="AA320" s="35"/>
      <c r="AB320" s="35"/>
      <c r="AC320" s="35"/>
      <c r="AD320" s="35"/>
      <c r="AE320" s="60"/>
      <c r="AF320" s="60"/>
      <c r="AG320" s="26"/>
      <c r="AH320" s="26"/>
      <c r="AI320" s="38">
        <v>845</v>
      </c>
      <c r="AJ320" s="38">
        <v>673</v>
      </c>
      <c r="AK320" s="38">
        <v>647</v>
      </c>
      <c r="AL320" s="30"/>
    </row>
    <row r="321" spans="1:38" ht="15">
      <c r="A321" s="58">
        <v>1</v>
      </c>
      <c r="B321" s="1">
        <v>1</v>
      </c>
      <c r="C321" s="58" t="s">
        <v>194</v>
      </c>
      <c r="D321" s="29" t="s">
        <v>45</v>
      </c>
      <c r="E321" s="29">
        <v>228</v>
      </c>
      <c r="F321" s="27">
        <v>222</v>
      </c>
      <c r="G321" s="27"/>
      <c r="H321" s="27"/>
      <c r="I321" s="27"/>
      <c r="J321" s="27"/>
      <c r="K321" s="32">
        <f t="shared" ref="K321:K345" si="48">IFERROR(LARGE(E321:J321,1),0)+IF($D$5&gt;=2,IFERROR(LARGE(E321:J321,2),0),0)+IF($D$5&gt;=3,IFERROR(LARGE(E321:J321,3),0),0)+IF($D$5&gt;=4,IFERROR(LARGE(E321:J321,4),0),0)+IF($D$5&gt;=5,IFERROR(LARGE(E321:J321,5),0),0)+IF($D$5&gt;=6,IFERROR(LARGE(E321:J321,6),0),0)</f>
        <v>450</v>
      </c>
      <c r="L321" s="32" t="s">
        <v>927</v>
      </c>
      <c r="M321" s="32" t="s">
        <v>645</v>
      </c>
      <c r="N321" s="32">
        <f t="shared" ref="N321:N345" si="49">K321-(ROW(K321)-ROW(K$6))/10000</f>
        <v>449.96850000000001</v>
      </c>
      <c r="O321" s="32">
        <f t="shared" ref="O321:O345" si="50">COUNT(E321:J321)</f>
        <v>2</v>
      </c>
      <c r="P321" s="32">
        <f t="shared" ref="P321:P345" ca="1" si="51">IF(AND(O321=1,OFFSET(D321,0,P$3)&gt;0),"Y",0)</f>
        <v>0</v>
      </c>
      <c r="Q321" s="33" t="s">
        <v>195</v>
      </c>
      <c r="R321" s="55">
        <f t="shared" ref="R321:R345" si="52">1-(Q321=Q320)</f>
        <v>0</v>
      </c>
      <c r="S321" s="34">
        <f t="shared" ref="S321:S345" si="53">N321+T321/1000+U321/10000+V321/100000+W321/1000000+X321/10000000+Y321/100000000</f>
        <v>450.21870000000001</v>
      </c>
      <c r="T321" s="29">
        <v>228</v>
      </c>
      <c r="U321" s="27">
        <v>222</v>
      </c>
      <c r="V321" s="27"/>
      <c r="W321" s="27"/>
      <c r="X321" s="27"/>
      <c r="Y321" s="27"/>
      <c r="AA321" s="35"/>
      <c r="AB321" s="35"/>
      <c r="AC321" s="35"/>
      <c r="AD321" s="35"/>
      <c r="AE321" s="60"/>
      <c r="AF321" s="60"/>
      <c r="AG321" s="26"/>
      <c r="AH321" s="26"/>
      <c r="AI321" s="38"/>
      <c r="AJ321" s="38"/>
      <c r="AK321" s="38"/>
      <c r="AL321" s="30"/>
    </row>
    <row r="322" spans="1:38" ht="15">
      <c r="A322" s="58">
        <v>2</v>
      </c>
      <c r="B322" s="1">
        <v>2</v>
      </c>
      <c r="C322" s="58" t="s">
        <v>261</v>
      </c>
      <c r="D322" s="29" t="s">
        <v>45</v>
      </c>
      <c r="E322" s="29">
        <v>144</v>
      </c>
      <c r="F322" s="27">
        <v>178</v>
      </c>
      <c r="G322" s="27"/>
      <c r="H322" s="27"/>
      <c r="I322" s="27"/>
      <c r="J322" s="27"/>
      <c r="K322" s="32">
        <f t="shared" si="48"/>
        <v>322</v>
      </c>
      <c r="L322" s="32" t="s">
        <v>927</v>
      </c>
      <c r="M322" s="32" t="s">
        <v>646</v>
      </c>
      <c r="N322" s="32">
        <f t="shared" si="49"/>
        <v>321.96839999999997</v>
      </c>
      <c r="O322" s="32">
        <f t="shared" si="50"/>
        <v>2</v>
      </c>
      <c r="P322" s="32">
        <f t="shared" ca="1" si="51"/>
        <v>0</v>
      </c>
      <c r="Q322" s="33" t="s">
        <v>195</v>
      </c>
      <c r="R322" s="55">
        <f t="shared" si="52"/>
        <v>0</v>
      </c>
      <c r="S322" s="34">
        <f t="shared" si="53"/>
        <v>322.16079999999999</v>
      </c>
      <c r="T322" s="27">
        <v>178</v>
      </c>
      <c r="U322" s="29">
        <v>144</v>
      </c>
      <c r="V322" s="27"/>
      <c r="W322" s="27"/>
      <c r="X322" s="27"/>
      <c r="Y322" s="27"/>
      <c r="AA322" s="35"/>
      <c r="AB322" s="35"/>
      <c r="AC322" s="35"/>
      <c r="AD322" s="35"/>
      <c r="AE322" s="60"/>
      <c r="AF322" s="60"/>
      <c r="AG322" s="26"/>
      <c r="AH322" s="26"/>
      <c r="AI322" s="38"/>
      <c r="AJ322" s="38"/>
      <c r="AK322" s="38"/>
      <c r="AL322" s="30"/>
    </row>
    <row r="323" spans="1:38" ht="15">
      <c r="A323" s="58">
        <v>3</v>
      </c>
      <c r="B323" s="1">
        <v>3</v>
      </c>
      <c r="C323" s="58" t="s">
        <v>278</v>
      </c>
      <c r="D323" s="29" t="s">
        <v>53</v>
      </c>
      <c r="E323" s="29">
        <v>153</v>
      </c>
      <c r="F323" s="27">
        <v>167</v>
      </c>
      <c r="G323" s="27"/>
      <c r="H323" s="27"/>
      <c r="I323" s="27"/>
      <c r="J323" s="27"/>
      <c r="K323" s="32">
        <f t="shared" si="48"/>
        <v>320</v>
      </c>
      <c r="L323" s="32" t="s">
        <v>927</v>
      </c>
      <c r="M323" s="32" t="s">
        <v>647</v>
      </c>
      <c r="N323" s="32">
        <f t="shared" si="49"/>
        <v>319.9683</v>
      </c>
      <c r="O323" s="32">
        <f t="shared" si="50"/>
        <v>2</v>
      </c>
      <c r="P323" s="32">
        <f t="shared" ca="1" si="51"/>
        <v>0</v>
      </c>
      <c r="Q323" s="33" t="s">
        <v>195</v>
      </c>
      <c r="R323" s="55">
        <f t="shared" si="52"/>
        <v>0</v>
      </c>
      <c r="S323" s="34">
        <f t="shared" si="53"/>
        <v>320.1506</v>
      </c>
      <c r="T323" s="27">
        <v>167</v>
      </c>
      <c r="U323" s="29">
        <v>153</v>
      </c>
      <c r="V323" s="27"/>
      <c r="W323" s="27"/>
      <c r="X323" s="27"/>
      <c r="Y323" s="27"/>
      <c r="AA323" s="35"/>
      <c r="AB323" s="35"/>
      <c r="AC323" s="35"/>
      <c r="AD323" s="35"/>
      <c r="AE323" s="60"/>
      <c r="AF323" s="60"/>
      <c r="AG323" s="26"/>
      <c r="AH323" s="26"/>
      <c r="AI323" s="38"/>
      <c r="AJ323" s="38"/>
      <c r="AK323" s="38"/>
      <c r="AL323" s="30"/>
    </row>
    <row r="324" spans="1:38" ht="15">
      <c r="A324" s="58">
        <v>4</v>
      </c>
      <c r="B324" s="1">
        <v>4</v>
      </c>
      <c r="C324" s="58" t="s">
        <v>283</v>
      </c>
      <c r="D324" s="29" t="s">
        <v>108</v>
      </c>
      <c r="E324" s="29">
        <v>155</v>
      </c>
      <c r="F324" s="27">
        <v>165</v>
      </c>
      <c r="G324" s="27"/>
      <c r="H324" s="27"/>
      <c r="I324" s="27"/>
      <c r="J324" s="27"/>
      <c r="K324" s="32">
        <f t="shared" si="48"/>
        <v>320</v>
      </c>
      <c r="L324" s="32" t="s">
        <v>927</v>
      </c>
      <c r="M324" s="32"/>
      <c r="N324" s="32">
        <f t="shared" si="49"/>
        <v>319.96820000000002</v>
      </c>
      <c r="O324" s="32">
        <f t="shared" si="50"/>
        <v>2</v>
      </c>
      <c r="P324" s="32">
        <f t="shared" ca="1" si="51"/>
        <v>0</v>
      </c>
      <c r="Q324" s="33" t="s">
        <v>195</v>
      </c>
      <c r="R324" s="55">
        <f t="shared" si="52"/>
        <v>0</v>
      </c>
      <c r="S324" s="34">
        <f t="shared" si="53"/>
        <v>320.14870000000002</v>
      </c>
      <c r="T324" s="27">
        <v>165</v>
      </c>
      <c r="U324" s="29">
        <v>155</v>
      </c>
      <c r="V324" s="27"/>
      <c r="W324" s="27"/>
      <c r="X324" s="27"/>
      <c r="Y324" s="27"/>
      <c r="AA324" s="35"/>
      <c r="AB324" s="35"/>
      <c r="AC324" s="35"/>
      <c r="AD324" s="35"/>
      <c r="AE324" s="60"/>
      <c r="AF324" s="60"/>
      <c r="AG324" s="26"/>
      <c r="AH324" s="26"/>
      <c r="AI324" s="38"/>
      <c r="AJ324" s="38"/>
      <c r="AK324" s="38"/>
      <c r="AL324" s="30"/>
    </row>
    <row r="325" spans="1:38" ht="15">
      <c r="A325" s="58">
        <v>5</v>
      </c>
      <c r="B325" s="1">
        <v>5</v>
      </c>
      <c r="C325" s="58" t="s">
        <v>287</v>
      </c>
      <c r="D325" s="29" t="s">
        <v>45</v>
      </c>
      <c r="E325" s="29">
        <v>159</v>
      </c>
      <c r="F325" s="27">
        <v>161</v>
      </c>
      <c r="G325" s="27"/>
      <c r="H325" s="27"/>
      <c r="I325" s="27"/>
      <c r="J325" s="27"/>
      <c r="K325" s="32">
        <f t="shared" si="48"/>
        <v>320</v>
      </c>
      <c r="L325" s="32" t="s">
        <v>927</v>
      </c>
      <c r="M325" s="32"/>
      <c r="N325" s="32">
        <f t="shared" si="49"/>
        <v>319.96809999999999</v>
      </c>
      <c r="O325" s="32">
        <f t="shared" si="50"/>
        <v>2</v>
      </c>
      <c r="P325" s="32">
        <f t="shared" ca="1" si="51"/>
        <v>0</v>
      </c>
      <c r="Q325" s="33" t="s">
        <v>195</v>
      </c>
      <c r="R325" s="55">
        <f t="shared" si="52"/>
        <v>0</v>
      </c>
      <c r="S325" s="34">
        <f t="shared" si="53"/>
        <v>320.14499999999998</v>
      </c>
      <c r="T325" s="27">
        <v>161</v>
      </c>
      <c r="U325" s="29">
        <v>159</v>
      </c>
      <c r="V325" s="27"/>
      <c r="W325" s="27"/>
      <c r="X325" s="27"/>
      <c r="Y325" s="27"/>
      <c r="AA325" s="35"/>
      <c r="AB325" s="35"/>
      <c r="AC325" s="35"/>
      <c r="AD325" s="35"/>
      <c r="AE325" s="60"/>
      <c r="AF325" s="60"/>
      <c r="AG325" s="26"/>
      <c r="AH325" s="26"/>
      <c r="AI325" s="38"/>
      <c r="AJ325" s="38"/>
      <c r="AK325" s="38"/>
      <c r="AL325" s="30"/>
    </row>
    <row r="326" spans="1:38" ht="15">
      <c r="A326" s="58">
        <v>6</v>
      </c>
      <c r="B326" s="1">
        <v>6</v>
      </c>
      <c r="C326" s="58" t="s">
        <v>345</v>
      </c>
      <c r="D326" s="29" t="s">
        <v>28</v>
      </c>
      <c r="E326" s="29">
        <v>116</v>
      </c>
      <c r="F326" s="27">
        <v>130</v>
      </c>
      <c r="G326" s="27"/>
      <c r="H326" s="27"/>
      <c r="I326" s="27"/>
      <c r="J326" s="27"/>
      <c r="K326" s="32">
        <f t="shared" si="48"/>
        <v>246</v>
      </c>
      <c r="L326" s="32" t="s">
        <v>927</v>
      </c>
      <c r="M326" s="32"/>
      <c r="N326" s="32">
        <f t="shared" si="49"/>
        <v>245.96799999999999</v>
      </c>
      <c r="O326" s="32">
        <f t="shared" si="50"/>
        <v>2</v>
      </c>
      <c r="P326" s="32">
        <f t="shared" ca="1" si="51"/>
        <v>0</v>
      </c>
      <c r="Q326" s="33" t="s">
        <v>195</v>
      </c>
      <c r="R326" s="55">
        <f t="shared" si="52"/>
        <v>0</v>
      </c>
      <c r="S326" s="34">
        <f t="shared" si="53"/>
        <v>246.10959999999997</v>
      </c>
      <c r="T326" s="27">
        <v>130</v>
      </c>
      <c r="U326" s="29">
        <v>116</v>
      </c>
      <c r="V326" s="27"/>
      <c r="W326" s="27"/>
      <c r="X326" s="27"/>
      <c r="Y326" s="27"/>
      <c r="AA326" s="35"/>
      <c r="AB326" s="35"/>
      <c r="AC326" s="35"/>
      <c r="AD326" s="35"/>
      <c r="AE326" s="60"/>
      <c r="AF326" s="60"/>
      <c r="AG326" s="26"/>
      <c r="AH326" s="26"/>
      <c r="AI326" s="38"/>
      <c r="AJ326" s="38"/>
      <c r="AK326" s="38"/>
      <c r="AL326" s="30"/>
    </row>
    <row r="327" spans="1:38" ht="15">
      <c r="A327" s="58">
        <v>7</v>
      </c>
      <c r="B327" s="1">
        <v>7</v>
      </c>
      <c r="C327" s="58" t="s">
        <v>377</v>
      </c>
      <c r="D327" s="29" t="s">
        <v>36</v>
      </c>
      <c r="E327" s="29">
        <v>114</v>
      </c>
      <c r="F327" s="27">
        <v>110</v>
      </c>
      <c r="G327" s="27"/>
      <c r="H327" s="27"/>
      <c r="I327" s="27"/>
      <c r="J327" s="27"/>
      <c r="K327" s="32">
        <f t="shared" si="48"/>
        <v>224</v>
      </c>
      <c r="L327" s="32" t="s">
        <v>927</v>
      </c>
      <c r="M327" s="32"/>
      <c r="N327" s="32">
        <f t="shared" si="49"/>
        <v>223.96789999999999</v>
      </c>
      <c r="O327" s="32">
        <f t="shared" si="50"/>
        <v>2</v>
      </c>
      <c r="P327" s="32">
        <f t="shared" ca="1" si="51"/>
        <v>0</v>
      </c>
      <c r="Q327" s="33" t="s">
        <v>195</v>
      </c>
      <c r="R327" s="55">
        <f t="shared" si="52"/>
        <v>0</v>
      </c>
      <c r="S327" s="34">
        <f t="shared" si="53"/>
        <v>224.09289999999999</v>
      </c>
      <c r="T327" s="29">
        <v>114</v>
      </c>
      <c r="U327" s="27">
        <v>110</v>
      </c>
      <c r="V327" s="27"/>
      <c r="W327" s="27"/>
      <c r="X327" s="27"/>
      <c r="Y327" s="27"/>
      <c r="AA327" s="35"/>
      <c r="AB327" s="35"/>
      <c r="AC327" s="35"/>
      <c r="AD327" s="35"/>
      <c r="AE327" s="60"/>
      <c r="AF327" s="60"/>
      <c r="AG327" s="26"/>
      <c r="AH327" s="26"/>
      <c r="AI327" s="38"/>
      <c r="AJ327" s="38"/>
      <c r="AK327" s="38"/>
      <c r="AL327" s="30"/>
    </row>
    <row r="328" spans="1:38" ht="15">
      <c r="A328" s="58">
        <v>8</v>
      </c>
      <c r="B328" s="1">
        <v>8</v>
      </c>
      <c r="C328" s="58" t="s">
        <v>384</v>
      </c>
      <c r="D328" s="29" t="s">
        <v>28</v>
      </c>
      <c r="E328" s="29">
        <v>113</v>
      </c>
      <c r="F328" s="27">
        <v>108</v>
      </c>
      <c r="G328" s="27"/>
      <c r="H328" s="27"/>
      <c r="I328" s="27"/>
      <c r="J328" s="27"/>
      <c r="K328" s="32">
        <f t="shared" si="48"/>
        <v>221</v>
      </c>
      <c r="L328" s="32" t="s">
        <v>927</v>
      </c>
      <c r="M328" s="32"/>
      <c r="N328" s="32">
        <f t="shared" si="49"/>
        <v>220.96780000000001</v>
      </c>
      <c r="O328" s="32">
        <f t="shared" si="50"/>
        <v>2</v>
      </c>
      <c r="P328" s="32">
        <f t="shared" ca="1" si="51"/>
        <v>0</v>
      </c>
      <c r="Q328" s="33" t="s">
        <v>195</v>
      </c>
      <c r="R328" s="55">
        <f t="shared" si="52"/>
        <v>0</v>
      </c>
      <c r="S328" s="34">
        <f t="shared" si="53"/>
        <v>221.0916</v>
      </c>
      <c r="T328" s="29">
        <v>113</v>
      </c>
      <c r="U328" s="27">
        <v>108</v>
      </c>
      <c r="V328" s="27"/>
      <c r="W328" s="27"/>
      <c r="X328" s="27"/>
      <c r="Y328" s="27"/>
      <c r="AA328" s="35"/>
      <c r="AB328" s="35"/>
      <c r="AC328" s="35"/>
      <c r="AD328" s="35"/>
      <c r="AE328" s="60"/>
      <c r="AF328" s="60"/>
      <c r="AG328" s="26"/>
      <c r="AH328" s="26"/>
      <c r="AI328" s="38"/>
      <c r="AJ328" s="38"/>
      <c r="AK328" s="38"/>
      <c r="AL328" s="30"/>
    </row>
    <row r="329" spans="1:38" ht="15">
      <c r="A329" s="58">
        <v>9</v>
      </c>
      <c r="B329" s="1">
        <v>9</v>
      </c>
      <c r="C329" s="58" t="s">
        <v>359</v>
      </c>
      <c r="D329" s="29" t="s">
        <v>53</v>
      </c>
      <c r="E329" s="29">
        <v>97</v>
      </c>
      <c r="F329" s="27">
        <v>120</v>
      </c>
      <c r="G329" s="27"/>
      <c r="H329" s="27"/>
      <c r="I329" s="27"/>
      <c r="J329" s="27"/>
      <c r="K329" s="32">
        <f t="shared" si="48"/>
        <v>217</v>
      </c>
      <c r="L329" s="32" t="s">
        <v>927</v>
      </c>
      <c r="M329" s="32"/>
      <c r="N329" s="32">
        <f t="shared" si="49"/>
        <v>216.96770000000001</v>
      </c>
      <c r="O329" s="32">
        <f t="shared" si="50"/>
        <v>2</v>
      </c>
      <c r="P329" s="32">
        <f t="shared" ca="1" si="51"/>
        <v>0</v>
      </c>
      <c r="Q329" s="33" t="s">
        <v>195</v>
      </c>
      <c r="R329" s="55">
        <f t="shared" si="52"/>
        <v>0</v>
      </c>
      <c r="S329" s="34">
        <f t="shared" si="53"/>
        <v>217.09740000000002</v>
      </c>
      <c r="T329" s="27">
        <v>120</v>
      </c>
      <c r="U329" s="29">
        <v>97</v>
      </c>
      <c r="V329" s="27"/>
      <c r="W329" s="27"/>
      <c r="X329" s="27"/>
      <c r="Y329" s="27"/>
      <c r="AA329" s="35"/>
      <c r="AB329" s="35"/>
      <c r="AC329" s="35"/>
      <c r="AD329" s="35"/>
      <c r="AE329" s="60"/>
      <c r="AF329" s="60"/>
      <c r="AG329" s="26"/>
      <c r="AH329" s="26"/>
      <c r="AI329" s="38"/>
      <c r="AJ329" s="38"/>
      <c r="AK329" s="38"/>
      <c r="AL329" s="30"/>
    </row>
    <row r="330" spans="1:38" ht="15">
      <c r="A330" s="58">
        <v>10</v>
      </c>
      <c r="B330" s="1">
        <v>10</v>
      </c>
      <c r="C330" s="58" t="s">
        <v>648</v>
      </c>
      <c r="D330" s="29" t="s">
        <v>56</v>
      </c>
      <c r="E330" s="29">
        <v>201</v>
      </c>
      <c r="F330" s="27"/>
      <c r="G330" s="27"/>
      <c r="H330" s="27"/>
      <c r="I330" s="27"/>
      <c r="J330" s="27"/>
      <c r="K330" s="32">
        <f t="shared" si="48"/>
        <v>201</v>
      </c>
      <c r="L330" s="32" t="s">
        <v>927</v>
      </c>
      <c r="M330" s="32"/>
      <c r="N330" s="32">
        <f t="shared" si="49"/>
        <v>200.9676</v>
      </c>
      <c r="O330" s="32">
        <f t="shared" si="50"/>
        <v>1</v>
      </c>
      <c r="P330" s="32">
        <f t="shared" ca="1" si="51"/>
        <v>0</v>
      </c>
      <c r="Q330" s="33" t="s">
        <v>195</v>
      </c>
      <c r="R330" s="55">
        <f t="shared" si="52"/>
        <v>0</v>
      </c>
      <c r="S330" s="34">
        <f t="shared" si="53"/>
        <v>201.1686</v>
      </c>
      <c r="T330" s="29">
        <v>201</v>
      </c>
      <c r="U330" s="27"/>
      <c r="V330" s="27"/>
      <c r="W330" s="27"/>
      <c r="X330" s="27"/>
      <c r="Y330" s="27"/>
      <c r="AA330" s="35"/>
      <c r="AB330" s="35"/>
      <c r="AC330" s="35"/>
      <c r="AD330" s="35"/>
      <c r="AE330" s="60"/>
      <c r="AF330" s="60"/>
      <c r="AG330" s="26"/>
      <c r="AH330" s="26"/>
      <c r="AI330" s="38"/>
      <c r="AJ330" s="38"/>
      <c r="AK330" s="38"/>
      <c r="AL330" s="30"/>
    </row>
    <row r="331" spans="1:38" ht="15">
      <c r="A331" s="58">
        <v>11</v>
      </c>
      <c r="B331" s="1">
        <v>11</v>
      </c>
      <c r="C331" s="58" t="s">
        <v>399</v>
      </c>
      <c r="D331" s="29" t="s">
        <v>85</v>
      </c>
      <c r="E331" s="29">
        <v>98</v>
      </c>
      <c r="F331" s="27">
        <v>101</v>
      </c>
      <c r="G331" s="27"/>
      <c r="H331" s="27"/>
      <c r="I331" s="27"/>
      <c r="J331" s="27"/>
      <c r="K331" s="32">
        <f t="shared" si="48"/>
        <v>199</v>
      </c>
      <c r="L331" s="32" t="s">
        <v>927</v>
      </c>
      <c r="M331" s="32"/>
      <c r="N331" s="32">
        <f t="shared" si="49"/>
        <v>198.9675</v>
      </c>
      <c r="O331" s="32">
        <f t="shared" si="50"/>
        <v>2</v>
      </c>
      <c r="P331" s="32">
        <f t="shared" ca="1" si="51"/>
        <v>0</v>
      </c>
      <c r="Q331" s="33" t="s">
        <v>195</v>
      </c>
      <c r="R331" s="55">
        <f t="shared" si="52"/>
        <v>0</v>
      </c>
      <c r="S331" s="34">
        <f t="shared" si="53"/>
        <v>199.07830000000001</v>
      </c>
      <c r="T331" s="27">
        <v>101</v>
      </c>
      <c r="U331" s="29">
        <v>98</v>
      </c>
      <c r="V331" s="27"/>
      <c r="W331" s="27"/>
      <c r="X331" s="27"/>
      <c r="Y331" s="27"/>
      <c r="AA331" s="35"/>
      <c r="AB331" s="35"/>
      <c r="AC331" s="35"/>
      <c r="AD331" s="35"/>
      <c r="AE331" s="60"/>
      <c r="AF331" s="60"/>
      <c r="AG331" s="26"/>
      <c r="AH331" s="26"/>
      <c r="AI331" s="38"/>
      <c r="AJ331" s="38"/>
      <c r="AK331" s="38"/>
      <c r="AL331" s="30"/>
    </row>
    <row r="332" spans="1:38" ht="15">
      <c r="A332" s="58">
        <v>12</v>
      </c>
      <c r="B332" s="1">
        <v>12</v>
      </c>
      <c r="C332" s="58" t="s">
        <v>312</v>
      </c>
      <c r="D332" s="29" t="s">
        <v>112</v>
      </c>
      <c r="E332" s="29"/>
      <c r="F332" s="27">
        <v>145</v>
      </c>
      <c r="G332" s="27"/>
      <c r="H332" s="27"/>
      <c r="I332" s="27"/>
      <c r="J332" s="27"/>
      <c r="K332" s="32">
        <f t="shared" si="48"/>
        <v>145</v>
      </c>
      <c r="L332" s="32" t="s">
        <v>927</v>
      </c>
      <c r="M332" s="32"/>
      <c r="N332" s="32">
        <f t="shared" si="49"/>
        <v>144.9674</v>
      </c>
      <c r="O332" s="32">
        <f t="shared" si="50"/>
        <v>1</v>
      </c>
      <c r="P332" s="32" t="str">
        <f t="shared" ca="1" si="51"/>
        <v>Y</v>
      </c>
      <c r="Q332" s="33" t="s">
        <v>195</v>
      </c>
      <c r="R332" s="34">
        <f t="shared" si="52"/>
        <v>0</v>
      </c>
      <c r="S332" s="34">
        <f t="shared" si="53"/>
        <v>145.11240000000001</v>
      </c>
      <c r="T332" s="27">
        <v>145</v>
      </c>
      <c r="U332" s="29"/>
      <c r="V332" s="27"/>
      <c r="W332" s="27"/>
      <c r="X332" s="27"/>
      <c r="Y332" s="27"/>
      <c r="AA332" s="35"/>
      <c r="AB332" s="35"/>
      <c r="AC332" s="35"/>
      <c r="AD332" s="35"/>
      <c r="AE332" s="60"/>
      <c r="AF332" s="60"/>
      <c r="AG332" s="26"/>
      <c r="AH332" s="26"/>
      <c r="AI332" s="38"/>
      <c r="AJ332" s="38"/>
      <c r="AK332" s="38"/>
      <c r="AL332" s="30"/>
    </row>
    <row r="333" spans="1:38" ht="15">
      <c r="A333" s="58">
        <v>13</v>
      </c>
      <c r="B333" s="1">
        <v>13</v>
      </c>
      <c r="C333" s="58" t="s">
        <v>455</v>
      </c>
      <c r="D333" s="29" t="s">
        <v>53</v>
      </c>
      <c r="E333" s="29">
        <v>66</v>
      </c>
      <c r="F333" s="27">
        <v>75</v>
      </c>
      <c r="G333" s="27"/>
      <c r="H333" s="27"/>
      <c r="I333" s="27"/>
      <c r="J333" s="27"/>
      <c r="K333" s="32">
        <f t="shared" si="48"/>
        <v>141</v>
      </c>
      <c r="L333" s="32" t="s">
        <v>927</v>
      </c>
      <c r="M333" s="32"/>
      <c r="N333" s="32">
        <f t="shared" si="49"/>
        <v>140.96729999999999</v>
      </c>
      <c r="O333" s="32">
        <f t="shared" si="50"/>
        <v>2</v>
      </c>
      <c r="P333" s="32">
        <f t="shared" ca="1" si="51"/>
        <v>0</v>
      </c>
      <c r="Q333" s="33" t="s">
        <v>195</v>
      </c>
      <c r="R333" s="55">
        <f t="shared" si="52"/>
        <v>0</v>
      </c>
      <c r="S333" s="34">
        <f t="shared" si="53"/>
        <v>141.04889999999997</v>
      </c>
      <c r="T333" s="27">
        <v>75</v>
      </c>
      <c r="U333" s="29">
        <v>66</v>
      </c>
      <c r="V333" s="27"/>
      <c r="W333" s="27"/>
      <c r="X333" s="27"/>
      <c r="Y333" s="27"/>
      <c r="AA333" s="35"/>
      <c r="AB333" s="35"/>
      <c r="AC333" s="35"/>
      <c r="AD333" s="35"/>
      <c r="AE333" s="60"/>
      <c r="AF333" s="60"/>
      <c r="AG333" s="26"/>
      <c r="AH333" s="26"/>
      <c r="AI333" s="38"/>
      <c r="AJ333" s="38"/>
      <c r="AK333" s="38"/>
      <c r="AL333" s="30"/>
    </row>
    <row r="334" spans="1:38" ht="15">
      <c r="A334" s="58">
        <v>14</v>
      </c>
      <c r="B334" s="1">
        <v>14</v>
      </c>
      <c r="C334" s="58" t="s">
        <v>474</v>
      </c>
      <c r="D334" s="29" t="s">
        <v>77</v>
      </c>
      <c r="E334" s="29">
        <v>61</v>
      </c>
      <c r="F334" s="27">
        <v>69</v>
      </c>
      <c r="G334" s="27"/>
      <c r="H334" s="27"/>
      <c r="I334" s="27"/>
      <c r="J334" s="27"/>
      <c r="K334" s="32">
        <f t="shared" si="48"/>
        <v>130</v>
      </c>
      <c r="L334" s="32" t="s">
        <v>927</v>
      </c>
      <c r="M334" s="32"/>
      <c r="N334" s="32">
        <f t="shared" si="49"/>
        <v>129.96719999999999</v>
      </c>
      <c r="O334" s="32">
        <f t="shared" si="50"/>
        <v>2</v>
      </c>
      <c r="P334" s="32">
        <f t="shared" ca="1" si="51"/>
        <v>0</v>
      </c>
      <c r="Q334" s="33" t="s">
        <v>195</v>
      </c>
      <c r="R334" s="55">
        <f t="shared" si="52"/>
        <v>0</v>
      </c>
      <c r="S334" s="34">
        <f t="shared" si="53"/>
        <v>130.04229999999998</v>
      </c>
      <c r="T334" s="27">
        <v>69</v>
      </c>
      <c r="U334" s="29">
        <v>61</v>
      </c>
      <c r="V334" s="27"/>
      <c r="W334" s="27"/>
      <c r="X334" s="27"/>
      <c r="Y334" s="27"/>
      <c r="AA334" s="35"/>
      <c r="AB334" s="35"/>
      <c r="AC334" s="35"/>
      <c r="AD334" s="35"/>
      <c r="AE334" s="60"/>
      <c r="AF334" s="60"/>
      <c r="AG334" s="26"/>
      <c r="AH334" s="26"/>
      <c r="AI334" s="38"/>
      <c r="AJ334" s="38"/>
      <c r="AK334" s="38"/>
      <c r="AL334" s="30"/>
    </row>
    <row r="335" spans="1:38" ht="15">
      <c r="A335" s="58">
        <v>15</v>
      </c>
      <c r="B335" s="1">
        <v>15</v>
      </c>
      <c r="C335" s="58" t="s">
        <v>470</v>
      </c>
      <c r="D335" s="29" t="s">
        <v>45</v>
      </c>
      <c r="E335" s="29">
        <v>57</v>
      </c>
      <c r="F335" s="27">
        <v>70</v>
      </c>
      <c r="G335" s="27"/>
      <c r="H335" s="27"/>
      <c r="I335" s="27"/>
      <c r="J335" s="27"/>
      <c r="K335" s="32">
        <f t="shared" si="48"/>
        <v>127</v>
      </c>
      <c r="L335" s="32" t="s">
        <v>927</v>
      </c>
      <c r="M335" s="32"/>
      <c r="N335" s="32">
        <f t="shared" si="49"/>
        <v>126.9671</v>
      </c>
      <c r="O335" s="32">
        <f t="shared" si="50"/>
        <v>2</v>
      </c>
      <c r="P335" s="32">
        <f t="shared" ca="1" si="51"/>
        <v>0</v>
      </c>
      <c r="Q335" s="33" t="s">
        <v>195</v>
      </c>
      <c r="R335" s="55">
        <f t="shared" si="52"/>
        <v>0</v>
      </c>
      <c r="S335" s="34">
        <f t="shared" si="53"/>
        <v>127.0428</v>
      </c>
      <c r="T335" s="27">
        <v>70</v>
      </c>
      <c r="U335" s="29">
        <v>57</v>
      </c>
      <c r="V335" s="27"/>
      <c r="W335" s="27"/>
      <c r="X335" s="27"/>
      <c r="Y335" s="27"/>
      <c r="AA335" s="35"/>
      <c r="AB335" s="35"/>
      <c r="AC335" s="35"/>
      <c r="AD335" s="35"/>
      <c r="AE335" s="60"/>
      <c r="AF335" s="60"/>
      <c r="AG335" s="26"/>
      <c r="AH335" s="26"/>
      <c r="AI335" s="38"/>
      <c r="AJ335" s="38"/>
      <c r="AK335" s="38"/>
      <c r="AL335" s="30"/>
    </row>
    <row r="336" spans="1:38" ht="15">
      <c r="A336" s="58">
        <v>16</v>
      </c>
      <c r="B336" s="1">
        <v>16</v>
      </c>
      <c r="C336" s="58" t="s">
        <v>392</v>
      </c>
      <c r="D336" s="29" t="s">
        <v>82</v>
      </c>
      <c r="E336" s="29"/>
      <c r="F336" s="27">
        <v>104</v>
      </c>
      <c r="G336" s="27"/>
      <c r="H336" s="27"/>
      <c r="I336" s="27"/>
      <c r="J336" s="27"/>
      <c r="K336" s="32">
        <f t="shared" si="48"/>
        <v>104</v>
      </c>
      <c r="L336" s="32" t="s">
        <v>927</v>
      </c>
      <c r="M336" s="32"/>
      <c r="N336" s="32">
        <f t="shared" si="49"/>
        <v>103.967</v>
      </c>
      <c r="O336" s="32">
        <f t="shared" si="50"/>
        <v>1</v>
      </c>
      <c r="P336" s="32" t="str">
        <f t="shared" ca="1" si="51"/>
        <v>Y</v>
      </c>
      <c r="Q336" s="33" t="s">
        <v>195</v>
      </c>
      <c r="R336" s="34">
        <f t="shared" si="52"/>
        <v>0</v>
      </c>
      <c r="S336" s="34">
        <f t="shared" si="53"/>
        <v>104.071</v>
      </c>
      <c r="T336" s="27">
        <v>104</v>
      </c>
      <c r="U336" s="29"/>
      <c r="V336" s="27"/>
      <c r="W336" s="27"/>
      <c r="X336" s="27"/>
      <c r="Y336" s="27"/>
      <c r="AA336" s="35"/>
      <c r="AB336" s="35"/>
      <c r="AC336" s="35"/>
      <c r="AD336" s="35"/>
      <c r="AE336" s="60"/>
      <c r="AF336" s="60"/>
      <c r="AG336" s="26"/>
      <c r="AH336" s="26"/>
      <c r="AI336" s="38"/>
      <c r="AJ336" s="38"/>
      <c r="AK336" s="38"/>
      <c r="AL336" s="30"/>
    </row>
    <row r="337" spans="1:38" ht="15">
      <c r="A337" s="58">
        <v>17</v>
      </c>
      <c r="B337" s="1">
        <v>17</v>
      </c>
      <c r="C337" s="58" t="s">
        <v>649</v>
      </c>
      <c r="D337" s="29" t="s">
        <v>64</v>
      </c>
      <c r="E337" s="29">
        <v>100</v>
      </c>
      <c r="F337" s="27"/>
      <c r="G337" s="27"/>
      <c r="H337" s="27"/>
      <c r="I337" s="27"/>
      <c r="J337" s="27"/>
      <c r="K337" s="32">
        <f t="shared" si="48"/>
        <v>100</v>
      </c>
      <c r="L337" s="32" t="s">
        <v>927</v>
      </c>
      <c r="M337" s="32"/>
      <c r="N337" s="32">
        <f t="shared" si="49"/>
        <v>99.966899999999995</v>
      </c>
      <c r="O337" s="32">
        <f t="shared" si="50"/>
        <v>1</v>
      </c>
      <c r="P337" s="32">
        <f t="shared" ca="1" si="51"/>
        <v>0</v>
      </c>
      <c r="Q337" s="33" t="s">
        <v>195</v>
      </c>
      <c r="R337" s="55">
        <f t="shared" si="52"/>
        <v>0</v>
      </c>
      <c r="S337" s="34">
        <f t="shared" si="53"/>
        <v>100.06689999999999</v>
      </c>
      <c r="T337" s="29">
        <v>100</v>
      </c>
      <c r="U337" s="27"/>
      <c r="V337" s="27"/>
      <c r="W337" s="27"/>
      <c r="X337" s="27"/>
      <c r="Y337" s="27"/>
      <c r="AA337" s="35"/>
      <c r="AB337" s="35"/>
      <c r="AC337" s="35"/>
      <c r="AD337" s="35"/>
      <c r="AE337" s="60"/>
      <c r="AF337" s="60"/>
      <c r="AG337" s="26"/>
      <c r="AH337" s="26"/>
      <c r="AI337" s="38"/>
      <c r="AJ337" s="38"/>
      <c r="AK337" s="38"/>
      <c r="AL337" s="30"/>
    </row>
    <row r="338" spans="1:38" ht="15">
      <c r="A338" s="58">
        <v>18</v>
      </c>
      <c r="B338" s="1">
        <v>18</v>
      </c>
      <c r="C338" s="58" t="s">
        <v>421</v>
      </c>
      <c r="D338" s="29" t="s">
        <v>108</v>
      </c>
      <c r="E338" s="29"/>
      <c r="F338" s="27">
        <v>90</v>
      </c>
      <c r="G338" s="27"/>
      <c r="H338" s="27"/>
      <c r="I338" s="27"/>
      <c r="J338" s="27"/>
      <c r="K338" s="32">
        <f t="shared" si="48"/>
        <v>90</v>
      </c>
      <c r="L338" s="32" t="s">
        <v>927</v>
      </c>
      <c r="M338" s="32"/>
      <c r="N338" s="32">
        <f t="shared" si="49"/>
        <v>89.966800000000006</v>
      </c>
      <c r="O338" s="32">
        <f t="shared" si="50"/>
        <v>1</v>
      </c>
      <c r="P338" s="32" t="str">
        <f t="shared" ca="1" si="51"/>
        <v>Y</v>
      </c>
      <c r="Q338" s="33" t="s">
        <v>195</v>
      </c>
      <c r="R338" s="34">
        <f t="shared" si="52"/>
        <v>0</v>
      </c>
      <c r="S338" s="34">
        <f t="shared" si="53"/>
        <v>90.05680000000001</v>
      </c>
      <c r="T338" s="27">
        <v>90</v>
      </c>
      <c r="U338" s="29"/>
      <c r="V338" s="27"/>
      <c r="W338" s="27"/>
      <c r="X338" s="27"/>
      <c r="Y338" s="27"/>
      <c r="AA338" s="35"/>
      <c r="AB338" s="35"/>
      <c r="AC338" s="35"/>
      <c r="AD338" s="35"/>
      <c r="AE338" s="60"/>
      <c r="AF338" s="60"/>
      <c r="AG338" s="26"/>
      <c r="AH338" s="26"/>
      <c r="AI338" s="38"/>
      <c r="AJ338" s="38"/>
      <c r="AK338" s="38"/>
      <c r="AL338" s="30"/>
    </row>
    <row r="339" spans="1:38" ht="15">
      <c r="A339" s="58">
        <v>19</v>
      </c>
      <c r="B339" s="1">
        <v>19</v>
      </c>
      <c r="C339" s="58" t="s">
        <v>427</v>
      </c>
      <c r="D339" s="29" t="s">
        <v>85</v>
      </c>
      <c r="E339" s="29"/>
      <c r="F339" s="27">
        <v>87</v>
      </c>
      <c r="G339" s="27"/>
      <c r="H339" s="27"/>
      <c r="I339" s="27"/>
      <c r="J339" s="27"/>
      <c r="K339" s="32">
        <f t="shared" si="48"/>
        <v>87</v>
      </c>
      <c r="L339" s="32" t="s">
        <v>927</v>
      </c>
      <c r="M339" s="32"/>
      <c r="N339" s="32">
        <f t="shared" si="49"/>
        <v>86.966700000000003</v>
      </c>
      <c r="O339" s="32">
        <f t="shared" si="50"/>
        <v>1</v>
      </c>
      <c r="P339" s="32" t="str">
        <f t="shared" ca="1" si="51"/>
        <v>Y</v>
      </c>
      <c r="Q339" s="33" t="s">
        <v>195</v>
      </c>
      <c r="R339" s="34">
        <f t="shared" si="52"/>
        <v>0</v>
      </c>
      <c r="S339" s="34">
        <f t="shared" si="53"/>
        <v>87.053700000000006</v>
      </c>
      <c r="T339" s="27">
        <v>87</v>
      </c>
      <c r="U339" s="29"/>
      <c r="V339" s="27"/>
      <c r="W339" s="27"/>
      <c r="X339" s="27"/>
      <c r="Y339" s="27"/>
      <c r="AA339" s="35"/>
      <c r="AB339" s="35"/>
      <c r="AC339" s="35"/>
      <c r="AD339" s="35"/>
      <c r="AE339" s="60"/>
      <c r="AF339" s="60"/>
      <c r="AG339" s="26"/>
      <c r="AH339" s="26"/>
      <c r="AI339" s="38"/>
      <c r="AJ339" s="38"/>
      <c r="AK339" s="38"/>
      <c r="AL339" s="30"/>
    </row>
    <row r="340" spans="1:38" ht="15">
      <c r="A340" s="58">
        <v>20</v>
      </c>
      <c r="B340" s="1">
        <v>20</v>
      </c>
      <c r="C340" s="58" t="s">
        <v>650</v>
      </c>
      <c r="D340" s="29" t="s">
        <v>36</v>
      </c>
      <c r="E340" s="29">
        <v>86</v>
      </c>
      <c r="F340" s="27"/>
      <c r="G340" s="27"/>
      <c r="H340" s="27"/>
      <c r="I340" s="27"/>
      <c r="J340" s="27"/>
      <c r="K340" s="32">
        <f t="shared" si="48"/>
        <v>86</v>
      </c>
      <c r="L340" s="32" t="s">
        <v>927</v>
      </c>
      <c r="M340" s="32"/>
      <c r="N340" s="32">
        <f t="shared" si="49"/>
        <v>85.9666</v>
      </c>
      <c r="O340" s="32">
        <f t="shared" si="50"/>
        <v>1</v>
      </c>
      <c r="P340" s="32">
        <f t="shared" ca="1" si="51"/>
        <v>0</v>
      </c>
      <c r="Q340" s="33" t="s">
        <v>195</v>
      </c>
      <c r="R340" s="55">
        <f t="shared" si="52"/>
        <v>0</v>
      </c>
      <c r="S340" s="34">
        <f t="shared" si="53"/>
        <v>86.052599999999998</v>
      </c>
      <c r="T340" s="29">
        <v>86</v>
      </c>
      <c r="U340" s="27"/>
      <c r="V340" s="27"/>
      <c r="W340" s="27"/>
      <c r="X340" s="27"/>
      <c r="Y340" s="27"/>
      <c r="AA340" s="35"/>
      <c r="AB340" s="35"/>
      <c r="AC340" s="35"/>
      <c r="AD340" s="35"/>
      <c r="AE340" s="60"/>
      <c r="AF340" s="60"/>
      <c r="AG340" s="26"/>
      <c r="AH340" s="26"/>
      <c r="AI340" s="38"/>
      <c r="AJ340" s="38"/>
      <c r="AK340" s="38"/>
      <c r="AL340" s="30"/>
    </row>
    <row r="341" spans="1:38" ht="15">
      <c r="A341" s="58">
        <v>21</v>
      </c>
      <c r="B341" s="1">
        <v>21</v>
      </c>
      <c r="C341" s="58" t="s">
        <v>429</v>
      </c>
      <c r="D341" s="29" t="s">
        <v>77</v>
      </c>
      <c r="E341" s="29"/>
      <c r="F341" s="27">
        <v>85</v>
      </c>
      <c r="G341" s="27"/>
      <c r="H341" s="27"/>
      <c r="I341" s="27"/>
      <c r="J341" s="27"/>
      <c r="K341" s="32">
        <f t="shared" si="48"/>
        <v>85</v>
      </c>
      <c r="L341" s="32" t="s">
        <v>927</v>
      </c>
      <c r="M341" s="32"/>
      <c r="N341" s="32">
        <f t="shared" si="49"/>
        <v>84.966499999999996</v>
      </c>
      <c r="O341" s="32">
        <f t="shared" si="50"/>
        <v>1</v>
      </c>
      <c r="P341" s="32" t="str">
        <f t="shared" ca="1" si="51"/>
        <v>Y</v>
      </c>
      <c r="Q341" s="33" t="s">
        <v>195</v>
      </c>
      <c r="R341" s="34">
        <f t="shared" si="52"/>
        <v>0</v>
      </c>
      <c r="S341" s="34">
        <f t="shared" si="53"/>
        <v>85.05149999999999</v>
      </c>
      <c r="T341" s="27">
        <v>85</v>
      </c>
      <c r="U341" s="29"/>
      <c r="V341" s="27"/>
      <c r="W341" s="27"/>
      <c r="X341" s="27"/>
      <c r="Y341" s="27"/>
      <c r="AA341" s="35"/>
      <c r="AB341" s="35"/>
      <c r="AC341" s="35"/>
      <c r="AD341" s="35"/>
      <c r="AE341" s="60"/>
      <c r="AF341" s="60"/>
      <c r="AG341" s="26"/>
      <c r="AH341" s="26"/>
      <c r="AI341" s="38"/>
      <c r="AJ341" s="38"/>
      <c r="AK341" s="38"/>
      <c r="AL341" s="30"/>
    </row>
    <row r="342" spans="1:38" ht="15">
      <c r="A342" s="58">
        <v>22</v>
      </c>
      <c r="B342" s="1">
        <v>22</v>
      </c>
      <c r="C342" s="58" t="s">
        <v>651</v>
      </c>
      <c r="D342" s="29" t="s">
        <v>36</v>
      </c>
      <c r="E342" s="29">
        <v>80</v>
      </c>
      <c r="F342" s="27"/>
      <c r="G342" s="27"/>
      <c r="H342" s="27"/>
      <c r="I342" s="27"/>
      <c r="J342" s="27"/>
      <c r="K342" s="32">
        <f t="shared" si="48"/>
        <v>80</v>
      </c>
      <c r="L342" s="32" t="s">
        <v>927</v>
      </c>
      <c r="M342" s="32"/>
      <c r="N342" s="32">
        <f t="shared" si="49"/>
        <v>79.966399999999993</v>
      </c>
      <c r="O342" s="32">
        <f t="shared" si="50"/>
        <v>1</v>
      </c>
      <c r="P342" s="32">
        <f t="shared" ca="1" si="51"/>
        <v>0</v>
      </c>
      <c r="Q342" s="33" t="s">
        <v>195</v>
      </c>
      <c r="R342" s="55">
        <f t="shared" si="52"/>
        <v>0</v>
      </c>
      <c r="S342" s="34">
        <f t="shared" si="53"/>
        <v>80.046399999999991</v>
      </c>
      <c r="T342" s="29">
        <v>80</v>
      </c>
      <c r="U342" s="27"/>
      <c r="V342" s="27"/>
      <c r="W342" s="27"/>
      <c r="X342" s="27"/>
      <c r="Y342" s="27"/>
      <c r="AA342" s="35"/>
      <c r="AB342" s="35"/>
      <c r="AC342" s="35"/>
      <c r="AD342" s="35"/>
      <c r="AE342" s="60"/>
      <c r="AF342" s="60"/>
      <c r="AG342" s="26"/>
      <c r="AH342" s="26"/>
      <c r="AI342" s="38"/>
      <c r="AJ342" s="38"/>
      <c r="AK342" s="38"/>
      <c r="AL342" s="30"/>
    </row>
    <row r="343" spans="1:38" ht="15">
      <c r="A343" s="58">
        <v>23</v>
      </c>
      <c r="B343" s="1">
        <v>23</v>
      </c>
      <c r="C343" s="58" t="s">
        <v>652</v>
      </c>
      <c r="D343" s="29" t="s">
        <v>82</v>
      </c>
      <c r="E343" s="29">
        <v>71</v>
      </c>
      <c r="F343" s="27"/>
      <c r="G343" s="27"/>
      <c r="H343" s="27"/>
      <c r="I343" s="27"/>
      <c r="J343" s="27"/>
      <c r="K343" s="32">
        <f t="shared" si="48"/>
        <v>71</v>
      </c>
      <c r="L343" s="32" t="s">
        <v>927</v>
      </c>
      <c r="M343" s="32"/>
      <c r="N343" s="32">
        <f t="shared" si="49"/>
        <v>70.966300000000004</v>
      </c>
      <c r="O343" s="32">
        <f t="shared" si="50"/>
        <v>1</v>
      </c>
      <c r="P343" s="32">
        <f t="shared" ca="1" si="51"/>
        <v>0</v>
      </c>
      <c r="Q343" s="33" t="s">
        <v>195</v>
      </c>
      <c r="R343" s="55">
        <f t="shared" si="52"/>
        <v>0</v>
      </c>
      <c r="S343" s="34">
        <f t="shared" si="53"/>
        <v>71.037300000000002</v>
      </c>
      <c r="T343" s="29">
        <v>71</v>
      </c>
      <c r="U343" s="27"/>
      <c r="V343" s="27"/>
      <c r="W343" s="27"/>
      <c r="X343" s="27"/>
      <c r="Y343" s="27"/>
      <c r="AA343" s="35"/>
      <c r="AB343" s="35"/>
      <c r="AC343" s="35"/>
      <c r="AD343" s="35"/>
      <c r="AE343" s="60"/>
      <c r="AF343" s="60"/>
      <c r="AG343" s="26"/>
      <c r="AH343" s="26"/>
      <c r="AI343" s="38"/>
      <c r="AJ343" s="38"/>
      <c r="AK343" s="38"/>
      <c r="AL343" s="30"/>
    </row>
    <row r="344" spans="1:38" ht="15">
      <c r="A344" s="58">
        <v>24</v>
      </c>
      <c r="B344" s="1" t="s">
        <v>19</v>
      </c>
      <c r="C344" s="58" t="s">
        <v>482</v>
      </c>
      <c r="D344" s="29" t="s">
        <v>33</v>
      </c>
      <c r="E344" s="29"/>
      <c r="F344" s="27">
        <v>65</v>
      </c>
      <c r="G344" s="27"/>
      <c r="H344" s="27"/>
      <c r="I344" s="27"/>
      <c r="J344" s="27"/>
      <c r="K344" s="32">
        <f t="shared" si="48"/>
        <v>65</v>
      </c>
      <c r="L344" s="32" t="s">
        <v>928</v>
      </c>
      <c r="M344" s="32"/>
      <c r="N344" s="32">
        <f t="shared" si="49"/>
        <v>64.966200000000001</v>
      </c>
      <c r="O344" s="32">
        <f t="shared" si="50"/>
        <v>1</v>
      </c>
      <c r="P344" s="32" t="str">
        <f t="shared" ca="1" si="51"/>
        <v>Y</v>
      </c>
      <c r="Q344" s="33" t="s">
        <v>195</v>
      </c>
      <c r="R344" s="34">
        <f t="shared" si="52"/>
        <v>0</v>
      </c>
      <c r="S344" s="34">
        <f t="shared" si="53"/>
        <v>65.031199999999998</v>
      </c>
      <c r="T344" s="27">
        <v>65</v>
      </c>
      <c r="U344" s="29"/>
      <c r="V344" s="27"/>
      <c r="W344" s="27"/>
      <c r="X344" s="27"/>
      <c r="Y344" s="27"/>
      <c r="AA344" s="35"/>
      <c r="AB344" s="35"/>
      <c r="AC344" s="35"/>
      <c r="AD344" s="35"/>
      <c r="AE344" s="60"/>
      <c r="AF344" s="60"/>
      <c r="AG344" s="26"/>
      <c r="AH344" s="26"/>
      <c r="AI344" s="38"/>
      <c r="AJ344" s="38"/>
      <c r="AK344" s="38"/>
      <c r="AL344" s="30"/>
    </row>
    <row r="345" spans="1:38" ht="15">
      <c r="A345" s="58">
        <v>25</v>
      </c>
      <c r="B345" s="1" t="s">
        <v>19</v>
      </c>
      <c r="C345" s="58" t="s">
        <v>653</v>
      </c>
      <c r="D345" s="29" t="s">
        <v>33</v>
      </c>
      <c r="E345" s="29">
        <v>60</v>
      </c>
      <c r="F345" s="27"/>
      <c r="G345" s="27"/>
      <c r="H345" s="27"/>
      <c r="I345" s="27"/>
      <c r="J345" s="27"/>
      <c r="K345" s="32">
        <f t="shared" si="48"/>
        <v>60</v>
      </c>
      <c r="L345" s="32" t="s">
        <v>928</v>
      </c>
      <c r="M345" s="32"/>
      <c r="N345" s="32">
        <f t="shared" si="49"/>
        <v>59.966099999999997</v>
      </c>
      <c r="O345" s="32">
        <f t="shared" si="50"/>
        <v>1</v>
      </c>
      <c r="P345" s="32">
        <f t="shared" ca="1" si="51"/>
        <v>0</v>
      </c>
      <c r="Q345" s="33" t="s">
        <v>195</v>
      </c>
      <c r="R345" s="55">
        <f t="shared" si="52"/>
        <v>0</v>
      </c>
      <c r="S345" s="34">
        <f t="shared" si="53"/>
        <v>60.0261</v>
      </c>
      <c r="T345" s="29">
        <v>60</v>
      </c>
      <c r="U345" s="27"/>
      <c r="V345" s="27"/>
      <c r="W345" s="27"/>
      <c r="X345" s="27"/>
      <c r="Y345" s="27"/>
      <c r="AA345" s="35"/>
      <c r="AB345" s="35"/>
      <c r="AC345" s="35"/>
      <c r="AD345" s="35"/>
      <c r="AE345" s="60"/>
      <c r="AF345" s="60"/>
      <c r="AG345" s="26"/>
      <c r="AH345" s="26"/>
      <c r="AI345" s="38"/>
      <c r="AJ345" s="38"/>
      <c r="AK345" s="38"/>
      <c r="AL345" s="30"/>
    </row>
    <row r="346" spans="1:38" ht="5.0999999999999996" customHeight="1">
      <c r="D346" s="27"/>
      <c r="E346" s="27"/>
      <c r="F346" s="27"/>
      <c r="G346" s="27"/>
      <c r="H346" s="27"/>
      <c r="I346" s="27"/>
      <c r="J346" s="27"/>
      <c r="K346" s="32"/>
      <c r="L346" s="27"/>
      <c r="M346" s="27"/>
      <c r="N346" s="32"/>
      <c r="O346" s="27"/>
      <c r="P346" s="27"/>
      <c r="R346" s="59"/>
      <c r="S346" s="34"/>
      <c r="T346" s="27"/>
      <c r="U346" s="27"/>
      <c r="V346" s="27"/>
      <c r="W346" s="27"/>
      <c r="X346" s="27"/>
      <c r="Y346" s="27"/>
      <c r="AE346" s="60"/>
      <c r="AF346" s="60"/>
      <c r="AG346" s="26"/>
      <c r="AH346" s="26"/>
      <c r="AI346" s="38"/>
      <c r="AJ346" s="38"/>
      <c r="AK346" s="38"/>
      <c r="AL346" s="30"/>
    </row>
    <row r="347" spans="1:38">
      <c r="D347" s="27"/>
      <c r="E347" s="27"/>
      <c r="F347" s="27"/>
      <c r="G347" s="27"/>
      <c r="H347" s="27"/>
      <c r="I347" s="27"/>
      <c r="J347" s="27"/>
      <c r="K347" s="32"/>
      <c r="L347" s="27"/>
      <c r="M347" s="27"/>
      <c r="N347" s="32"/>
      <c r="O347" s="27"/>
      <c r="P347" s="27"/>
      <c r="R347" s="59"/>
      <c r="S347" s="34"/>
      <c r="T347" s="27"/>
      <c r="U347" s="27"/>
      <c r="V347" s="27"/>
      <c r="W347" s="27"/>
      <c r="X347" s="27"/>
      <c r="Y347" s="27"/>
      <c r="AE347" s="60"/>
      <c r="AF347" s="60"/>
      <c r="AG347" s="26"/>
      <c r="AH347" s="26"/>
      <c r="AI347" s="38"/>
      <c r="AJ347" s="38"/>
      <c r="AK347" s="38"/>
      <c r="AL347" s="30"/>
    </row>
    <row r="348" spans="1:38" ht="15">
      <c r="A348" s="57"/>
      <c r="B348" s="57"/>
      <c r="C348" s="57" t="s">
        <v>250</v>
      </c>
      <c r="D348" s="27"/>
      <c r="E348" s="27"/>
      <c r="F348" s="27"/>
      <c r="G348" s="27"/>
      <c r="H348" s="27"/>
      <c r="I348" s="27"/>
      <c r="J348" s="27"/>
      <c r="K348" s="32"/>
      <c r="L348" s="27"/>
      <c r="M348" s="27"/>
      <c r="N348" s="32"/>
      <c r="O348" s="27"/>
      <c r="P348" s="27"/>
      <c r="Q348" s="50" t="str">
        <f>C348</f>
        <v>M70</v>
      </c>
      <c r="R348" s="59"/>
      <c r="S348" s="34"/>
      <c r="T348" s="27"/>
      <c r="U348" s="27"/>
      <c r="V348" s="27"/>
      <c r="W348" s="27"/>
      <c r="X348" s="27"/>
      <c r="Y348" s="27"/>
      <c r="AE348" s="60"/>
      <c r="AF348" s="60"/>
      <c r="AG348" s="26"/>
      <c r="AH348" s="26"/>
      <c r="AI348" s="38">
        <v>703</v>
      </c>
      <c r="AJ348" s="38">
        <v>623</v>
      </c>
      <c r="AK348" s="38">
        <v>583</v>
      </c>
      <c r="AL348" s="30"/>
    </row>
    <row r="349" spans="1:38" ht="15">
      <c r="A349" s="58">
        <v>1</v>
      </c>
      <c r="B349" s="58">
        <v>1</v>
      </c>
      <c r="C349" s="58" t="s">
        <v>249</v>
      </c>
      <c r="D349" s="29" t="s">
        <v>45</v>
      </c>
      <c r="E349" s="29">
        <v>184</v>
      </c>
      <c r="F349" s="27">
        <v>188</v>
      </c>
      <c r="G349" s="27"/>
      <c r="H349" s="27"/>
      <c r="I349" s="27"/>
      <c r="J349" s="27"/>
      <c r="K349" s="32">
        <f t="shared" ref="K349:K360" si="54">IFERROR(LARGE(E349:J349,1),0)+IF($D$5&gt;=2,IFERROR(LARGE(E349:J349,2),0),0)+IF($D$5&gt;=3,IFERROR(LARGE(E349:J349,3),0),0)+IF($D$5&gt;=4,IFERROR(LARGE(E349:J349,4),0),0)+IF($D$5&gt;=5,IFERROR(LARGE(E349:J349,5),0),0)+IF($D$5&gt;=6,IFERROR(LARGE(E349:J349,6),0),0)</f>
        <v>372</v>
      </c>
      <c r="L349" s="32" t="s">
        <v>927</v>
      </c>
      <c r="M349" s="32" t="s">
        <v>654</v>
      </c>
      <c r="N349" s="32">
        <f t="shared" ref="N349:N360" si="55">K349-(ROW(K349)-ROW(K$6))/10000</f>
        <v>371.96570000000003</v>
      </c>
      <c r="O349" s="32">
        <f t="shared" ref="O349:O360" si="56">COUNT(E349:J349)</f>
        <v>2</v>
      </c>
      <c r="P349" s="32">
        <f t="shared" ref="P349:P360" ca="1" si="57">IF(AND(O349=1,OFFSET(D349,0,P$3)&gt;0),"Y",0)</f>
        <v>0</v>
      </c>
      <c r="Q349" s="33" t="s">
        <v>250</v>
      </c>
      <c r="R349" s="55">
        <f t="shared" ref="R349:R360" si="58">1-(Q349=Q348)</f>
        <v>0</v>
      </c>
      <c r="S349" s="34">
        <f t="shared" ref="S349:S360" si="59">N349+T349/1000+U349/10000+V349/100000+W349/1000000+X349/10000000+Y349/100000000</f>
        <v>372.1721</v>
      </c>
      <c r="T349" s="27">
        <v>188</v>
      </c>
      <c r="U349" s="29">
        <v>184</v>
      </c>
      <c r="V349" s="27"/>
      <c r="W349" s="27"/>
      <c r="X349" s="27"/>
      <c r="Y349" s="27"/>
      <c r="AE349" s="60"/>
      <c r="AF349" s="60"/>
      <c r="AG349" s="26"/>
      <c r="AH349" s="26"/>
      <c r="AI349" s="38"/>
      <c r="AJ349" s="38"/>
      <c r="AK349" s="38"/>
      <c r="AL349" s="30"/>
    </row>
    <row r="350" spans="1:38" ht="15">
      <c r="A350" s="58">
        <v>2</v>
      </c>
      <c r="B350" s="58">
        <v>2</v>
      </c>
      <c r="C350" s="58" t="s">
        <v>355</v>
      </c>
      <c r="D350" s="29" t="s">
        <v>45</v>
      </c>
      <c r="E350" s="29">
        <v>138</v>
      </c>
      <c r="F350" s="27">
        <v>124</v>
      </c>
      <c r="G350" s="27"/>
      <c r="H350" s="27"/>
      <c r="I350" s="27"/>
      <c r="J350" s="27"/>
      <c r="K350" s="32">
        <f t="shared" si="54"/>
        <v>262</v>
      </c>
      <c r="L350" s="32" t="s">
        <v>927</v>
      </c>
      <c r="M350" s="32" t="s">
        <v>655</v>
      </c>
      <c r="N350" s="32">
        <f t="shared" si="55"/>
        <v>261.96559999999999</v>
      </c>
      <c r="O350" s="32">
        <f t="shared" si="56"/>
        <v>2</v>
      </c>
      <c r="P350" s="32">
        <f t="shared" ca="1" si="57"/>
        <v>0</v>
      </c>
      <c r="Q350" s="33" t="s">
        <v>250</v>
      </c>
      <c r="R350" s="55">
        <f t="shared" si="58"/>
        <v>0</v>
      </c>
      <c r="S350" s="34">
        <f t="shared" si="59"/>
        <v>262.11599999999999</v>
      </c>
      <c r="T350" s="29">
        <v>138</v>
      </c>
      <c r="U350" s="27">
        <v>124</v>
      </c>
      <c r="V350" s="27"/>
      <c r="W350" s="27"/>
      <c r="X350" s="27"/>
      <c r="Y350" s="27"/>
      <c r="AE350" s="60"/>
      <c r="AF350" s="60"/>
      <c r="AG350" s="26"/>
      <c r="AH350" s="26"/>
      <c r="AI350" s="38"/>
      <c r="AJ350" s="38"/>
      <c r="AK350" s="38"/>
      <c r="AL350" s="30"/>
    </row>
    <row r="351" spans="1:38" ht="15">
      <c r="A351" s="58">
        <v>3</v>
      </c>
      <c r="B351" s="58">
        <v>3</v>
      </c>
      <c r="C351" s="58" t="s">
        <v>408</v>
      </c>
      <c r="D351" s="29" t="s">
        <v>53</v>
      </c>
      <c r="E351" s="29">
        <v>84</v>
      </c>
      <c r="F351" s="27">
        <v>98</v>
      </c>
      <c r="G351" s="27"/>
      <c r="H351" s="27"/>
      <c r="I351" s="27"/>
      <c r="J351" s="27"/>
      <c r="K351" s="32">
        <f t="shared" si="54"/>
        <v>182</v>
      </c>
      <c r="L351" s="32" t="s">
        <v>927</v>
      </c>
      <c r="M351" s="32" t="s">
        <v>656</v>
      </c>
      <c r="N351" s="32">
        <f t="shared" si="55"/>
        <v>181.96549999999999</v>
      </c>
      <c r="O351" s="32">
        <f t="shared" si="56"/>
        <v>2</v>
      </c>
      <c r="P351" s="32">
        <f t="shared" ca="1" si="57"/>
        <v>0</v>
      </c>
      <c r="Q351" s="33" t="s">
        <v>250</v>
      </c>
      <c r="R351" s="55">
        <f t="shared" si="58"/>
        <v>0</v>
      </c>
      <c r="S351" s="34">
        <f t="shared" si="59"/>
        <v>182.0719</v>
      </c>
      <c r="T351" s="27">
        <v>98</v>
      </c>
      <c r="U351" s="29">
        <v>84</v>
      </c>
      <c r="V351" s="27"/>
      <c r="W351" s="27"/>
      <c r="X351" s="27"/>
      <c r="Y351" s="27"/>
      <c r="AE351" s="60"/>
      <c r="AF351" s="60"/>
      <c r="AG351" s="26"/>
      <c r="AH351" s="26"/>
      <c r="AI351" s="38"/>
      <c r="AJ351" s="38"/>
      <c r="AK351" s="38"/>
      <c r="AL351" s="30"/>
    </row>
    <row r="352" spans="1:38" ht="15">
      <c r="A352" s="58">
        <v>4</v>
      </c>
      <c r="B352" s="58">
        <v>4</v>
      </c>
      <c r="C352" s="58" t="s">
        <v>290</v>
      </c>
      <c r="D352" s="29" t="s">
        <v>96</v>
      </c>
      <c r="E352" s="29"/>
      <c r="F352" s="27">
        <v>159</v>
      </c>
      <c r="G352" s="27"/>
      <c r="H352" s="27"/>
      <c r="I352" s="27"/>
      <c r="J352" s="27"/>
      <c r="K352" s="32">
        <f t="shared" si="54"/>
        <v>159</v>
      </c>
      <c r="L352" s="32" t="s">
        <v>927</v>
      </c>
      <c r="M352" s="32"/>
      <c r="N352" s="32">
        <f t="shared" si="55"/>
        <v>158.96539999999999</v>
      </c>
      <c r="O352" s="32">
        <f t="shared" si="56"/>
        <v>1</v>
      </c>
      <c r="P352" s="32" t="str">
        <f t="shared" ca="1" si="57"/>
        <v>Y</v>
      </c>
      <c r="Q352" s="33" t="s">
        <v>250</v>
      </c>
      <c r="R352" s="34">
        <f t="shared" si="58"/>
        <v>0</v>
      </c>
      <c r="S352" s="34">
        <f t="shared" si="59"/>
        <v>159.12439999999998</v>
      </c>
      <c r="T352" s="27">
        <v>159</v>
      </c>
      <c r="U352" s="29"/>
      <c r="V352" s="27"/>
      <c r="W352" s="27"/>
      <c r="X352" s="27"/>
      <c r="Y352" s="27"/>
      <c r="AE352" s="60"/>
      <c r="AF352" s="60"/>
      <c r="AG352" s="26"/>
      <c r="AH352" s="26"/>
      <c r="AI352" s="38"/>
      <c r="AJ352" s="38"/>
      <c r="AK352" s="38"/>
      <c r="AL352" s="30"/>
    </row>
    <row r="353" spans="1:38" ht="15">
      <c r="A353" s="58">
        <v>5</v>
      </c>
      <c r="B353" s="58">
        <v>5</v>
      </c>
      <c r="C353" s="58" t="s">
        <v>440</v>
      </c>
      <c r="D353" s="29" t="s">
        <v>28</v>
      </c>
      <c r="E353" s="29">
        <v>65</v>
      </c>
      <c r="F353" s="27">
        <v>79</v>
      </c>
      <c r="G353" s="27"/>
      <c r="H353" s="27"/>
      <c r="I353" s="27"/>
      <c r="J353" s="27"/>
      <c r="K353" s="32">
        <f t="shared" si="54"/>
        <v>144</v>
      </c>
      <c r="L353" s="32" t="s">
        <v>927</v>
      </c>
      <c r="M353" s="32"/>
      <c r="N353" s="32">
        <f t="shared" si="55"/>
        <v>143.96530000000001</v>
      </c>
      <c r="O353" s="32">
        <f t="shared" si="56"/>
        <v>2</v>
      </c>
      <c r="P353" s="32">
        <f t="shared" ca="1" si="57"/>
        <v>0</v>
      </c>
      <c r="Q353" s="33" t="s">
        <v>250</v>
      </c>
      <c r="R353" s="55">
        <f t="shared" si="58"/>
        <v>0</v>
      </c>
      <c r="S353" s="34">
        <f t="shared" si="59"/>
        <v>144.05080000000001</v>
      </c>
      <c r="T353" s="27">
        <v>79</v>
      </c>
      <c r="U353" s="29">
        <v>65</v>
      </c>
      <c r="V353" s="27"/>
      <c r="W353" s="27"/>
      <c r="X353" s="27"/>
      <c r="Y353" s="27"/>
      <c r="AE353" s="60"/>
      <c r="AF353" s="60"/>
      <c r="AG353" s="26"/>
      <c r="AH353" s="26"/>
      <c r="AI353" s="38"/>
      <c r="AJ353" s="38"/>
      <c r="AK353" s="38"/>
      <c r="AL353" s="30"/>
    </row>
    <row r="354" spans="1:38" ht="15">
      <c r="A354" s="58">
        <v>6</v>
      </c>
      <c r="B354" s="58">
        <v>6</v>
      </c>
      <c r="C354" s="58" t="s">
        <v>325</v>
      </c>
      <c r="D354" s="29" t="s">
        <v>162</v>
      </c>
      <c r="E354" s="29"/>
      <c r="F354" s="27">
        <v>138</v>
      </c>
      <c r="G354" s="27"/>
      <c r="H354" s="27"/>
      <c r="I354" s="27"/>
      <c r="J354" s="27"/>
      <c r="K354" s="32">
        <f t="shared" si="54"/>
        <v>138</v>
      </c>
      <c r="L354" s="32" t="s">
        <v>927</v>
      </c>
      <c r="M354" s="32"/>
      <c r="N354" s="32">
        <f t="shared" si="55"/>
        <v>137.96520000000001</v>
      </c>
      <c r="O354" s="32">
        <f t="shared" si="56"/>
        <v>1</v>
      </c>
      <c r="P354" s="32" t="str">
        <f t="shared" ca="1" si="57"/>
        <v>Y</v>
      </c>
      <c r="Q354" s="33" t="s">
        <v>250</v>
      </c>
      <c r="R354" s="34">
        <f t="shared" si="58"/>
        <v>0</v>
      </c>
      <c r="S354" s="34">
        <f t="shared" si="59"/>
        <v>138.10320000000002</v>
      </c>
      <c r="T354" s="27">
        <v>138</v>
      </c>
      <c r="U354" s="29"/>
      <c r="V354" s="27"/>
      <c r="W354" s="27"/>
      <c r="X354" s="27"/>
      <c r="Y354" s="27"/>
      <c r="AE354" s="60"/>
      <c r="AF354" s="60"/>
      <c r="AG354" s="26"/>
      <c r="AH354" s="26"/>
      <c r="AI354" s="38"/>
      <c r="AJ354" s="38"/>
      <c r="AK354" s="38"/>
      <c r="AL354" s="30"/>
    </row>
    <row r="355" spans="1:38" ht="15">
      <c r="A355" s="58">
        <v>7</v>
      </c>
      <c r="B355" s="58">
        <v>7</v>
      </c>
      <c r="C355" s="58" t="s">
        <v>468</v>
      </c>
      <c r="D355" s="29" t="s">
        <v>36</v>
      </c>
      <c r="E355" s="29">
        <v>64</v>
      </c>
      <c r="F355" s="27">
        <v>71</v>
      </c>
      <c r="G355" s="27"/>
      <c r="H355" s="27"/>
      <c r="I355" s="27"/>
      <c r="J355" s="27"/>
      <c r="K355" s="32">
        <f t="shared" si="54"/>
        <v>135</v>
      </c>
      <c r="L355" s="32" t="s">
        <v>927</v>
      </c>
      <c r="M355" s="32"/>
      <c r="N355" s="32">
        <f t="shared" si="55"/>
        <v>134.96510000000001</v>
      </c>
      <c r="O355" s="32">
        <f t="shared" si="56"/>
        <v>2</v>
      </c>
      <c r="P355" s="32">
        <f t="shared" ca="1" si="57"/>
        <v>0</v>
      </c>
      <c r="Q355" s="33" t="s">
        <v>250</v>
      </c>
      <c r="R355" s="55">
        <f t="shared" si="58"/>
        <v>0</v>
      </c>
      <c r="S355" s="34">
        <f t="shared" si="59"/>
        <v>135.04250000000002</v>
      </c>
      <c r="T355" s="27">
        <v>71</v>
      </c>
      <c r="U355" s="29">
        <v>64</v>
      </c>
      <c r="V355" s="27"/>
      <c r="W355" s="27"/>
      <c r="X355" s="27"/>
      <c r="Y355" s="27"/>
      <c r="AE355" s="60"/>
      <c r="AF355" s="60"/>
      <c r="AG355" s="26"/>
      <c r="AH355" s="26"/>
      <c r="AI355" s="38"/>
      <c r="AJ355" s="38"/>
      <c r="AK355" s="38"/>
      <c r="AL355" s="30"/>
    </row>
    <row r="356" spans="1:38" ht="15">
      <c r="A356" s="58">
        <v>8</v>
      </c>
      <c r="B356" s="58">
        <v>8</v>
      </c>
      <c r="C356" s="58" t="s">
        <v>481</v>
      </c>
      <c r="D356" s="29" t="s">
        <v>56</v>
      </c>
      <c r="E356" s="29">
        <v>59</v>
      </c>
      <c r="F356" s="27">
        <v>66</v>
      </c>
      <c r="G356" s="27"/>
      <c r="H356" s="27"/>
      <c r="I356" s="27"/>
      <c r="J356" s="27"/>
      <c r="K356" s="32">
        <f t="shared" si="54"/>
        <v>125</v>
      </c>
      <c r="L356" s="32" t="s">
        <v>927</v>
      </c>
      <c r="M356" s="32"/>
      <c r="N356" s="32">
        <f t="shared" si="55"/>
        <v>124.965</v>
      </c>
      <c r="O356" s="32">
        <f t="shared" si="56"/>
        <v>2</v>
      </c>
      <c r="P356" s="32">
        <f t="shared" ca="1" si="57"/>
        <v>0</v>
      </c>
      <c r="Q356" s="33" t="s">
        <v>250</v>
      </c>
      <c r="R356" s="55">
        <f t="shared" si="58"/>
        <v>0</v>
      </c>
      <c r="S356" s="34">
        <f t="shared" si="59"/>
        <v>125.0369</v>
      </c>
      <c r="T356" s="27">
        <v>66</v>
      </c>
      <c r="U356" s="29">
        <v>59</v>
      </c>
      <c r="V356" s="27"/>
      <c r="W356" s="27"/>
      <c r="X356" s="27"/>
      <c r="Y356" s="27"/>
      <c r="AE356" s="60"/>
      <c r="AF356" s="60"/>
      <c r="AG356" s="26"/>
      <c r="AH356" s="26"/>
      <c r="AI356" s="38"/>
      <c r="AJ356" s="38"/>
      <c r="AK356" s="38"/>
      <c r="AL356" s="30"/>
    </row>
    <row r="357" spans="1:38" ht="15">
      <c r="A357" s="58">
        <v>9</v>
      </c>
      <c r="B357" s="58">
        <v>9</v>
      </c>
      <c r="C357" s="58" t="s">
        <v>365</v>
      </c>
      <c r="D357" s="29" t="s">
        <v>41</v>
      </c>
      <c r="E357" s="29"/>
      <c r="F357" s="27">
        <v>115</v>
      </c>
      <c r="G357" s="27"/>
      <c r="H357" s="27"/>
      <c r="I357" s="27"/>
      <c r="J357" s="27"/>
      <c r="K357" s="32">
        <f t="shared" si="54"/>
        <v>115</v>
      </c>
      <c r="L357" s="32" t="s">
        <v>927</v>
      </c>
      <c r="M357" s="32"/>
      <c r="N357" s="32">
        <f t="shared" si="55"/>
        <v>114.9649</v>
      </c>
      <c r="O357" s="32">
        <f t="shared" si="56"/>
        <v>1</v>
      </c>
      <c r="P357" s="32" t="str">
        <f t="shared" ca="1" si="57"/>
        <v>Y</v>
      </c>
      <c r="Q357" s="33" t="s">
        <v>250</v>
      </c>
      <c r="R357" s="34">
        <f t="shared" si="58"/>
        <v>0</v>
      </c>
      <c r="S357" s="34">
        <f t="shared" si="59"/>
        <v>115.07989999999999</v>
      </c>
      <c r="T357" s="27">
        <v>115</v>
      </c>
      <c r="U357" s="29"/>
      <c r="V357" s="27"/>
      <c r="W357" s="27"/>
      <c r="X357" s="27"/>
      <c r="Y357" s="27"/>
      <c r="AE357" s="60"/>
      <c r="AF357" s="60"/>
      <c r="AG357" s="26"/>
      <c r="AH357" s="26"/>
      <c r="AI357" s="38"/>
      <c r="AJ357" s="38"/>
      <c r="AK357" s="38"/>
      <c r="AL357" s="30"/>
    </row>
    <row r="358" spans="1:38" ht="15">
      <c r="A358" s="58">
        <v>10</v>
      </c>
      <c r="B358" s="58">
        <v>10</v>
      </c>
      <c r="C358" s="58" t="s">
        <v>417</v>
      </c>
      <c r="D358" s="29" t="s">
        <v>36</v>
      </c>
      <c r="E358" s="29"/>
      <c r="F358" s="27">
        <v>92</v>
      </c>
      <c r="G358" s="27"/>
      <c r="H358" s="27"/>
      <c r="I358" s="27"/>
      <c r="J358" s="27"/>
      <c r="K358" s="32">
        <f t="shared" si="54"/>
        <v>92</v>
      </c>
      <c r="L358" s="32" t="s">
        <v>927</v>
      </c>
      <c r="M358" s="32"/>
      <c r="N358" s="32">
        <f t="shared" si="55"/>
        <v>91.964799999999997</v>
      </c>
      <c r="O358" s="32">
        <f t="shared" si="56"/>
        <v>1</v>
      </c>
      <c r="P358" s="32" t="str">
        <f t="shared" ca="1" si="57"/>
        <v>Y</v>
      </c>
      <c r="Q358" s="33" t="s">
        <v>250</v>
      </c>
      <c r="R358" s="34">
        <f t="shared" si="58"/>
        <v>0</v>
      </c>
      <c r="S358" s="34">
        <f t="shared" si="59"/>
        <v>92.056799999999996</v>
      </c>
      <c r="T358" s="27">
        <v>92</v>
      </c>
      <c r="U358" s="29"/>
      <c r="V358" s="27"/>
      <c r="W358" s="27"/>
      <c r="X358" s="27"/>
      <c r="Y358" s="27"/>
      <c r="AE358" s="60"/>
      <c r="AF358" s="60"/>
      <c r="AG358" s="26"/>
      <c r="AH358" s="26"/>
      <c r="AI358" s="38"/>
      <c r="AJ358" s="38"/>
      <c r="AK358" s="38"/>
      <c r="AL358" s="30"/>
    </row>
    <row r="359" spans="1:38" ht="15">
      <c r="A359" s="58">
        <v>11</v>
      </c>
      <c r="B359" s="58">
        <v>11</v>
      </c>
      <c r="C359" s="58" t="s">
        <v>657</v>
      </c>
      <c r="D359" s="29" t="s">
        <v>96</v>
      </c>
      <c r="E359" s="29">
        <v>78</v>
      </c>
      <c r="F359" s="27"/>
      <c r="G359" s="27"/>
      <c r="H359" s="27"/>
      <c r="I359" s="27"/>
      <c r="J359" s="27"/>
      <c r="K359" s="32">
        <f t="shared" si="54"/>
        <v>78</v>
      </c>
      <c r="L359" s="32" t="s">
        <v>927</v>
      </c>
      <c r="M359" s="32"/>
      <c r="N359" s="32">
        <f t="shared" si="55"/>
        <v>77.964699999999993</v>
      </c>
      <c r="O359" s="32">
        <f t="shared" si="56"/>
        <v>1</v>
      </c>
      <c r="P359" s="32">
        <f t="shared" ca="1" si="57"/>
        <v>0</v>
      </c>
      <c r="Q359" s="33" t="s">
        <v>250</v>
      </c>
      <c r="R359" s="55">
        <f t="shared" si="58"/>
        <v>0</v>
      </c>
      <c r="S359" s="34">
        <f t="shared" si="59"/>
        <v>78.042699999999996</v>
      </c>
      <c r="T359" s="29">
        <v>78</v>
      </c>
      <c r="U359" s="27"/>
      <c r="V359" s="27"/>
      <c r="W359" s="27"/>
      <c r="X359" s="27"/>
      <c r="Y359" s="27"/>
      <c r="AE359" s="60"/>
      <c r="AF359" s="60"/>
      <c r="AG359" s="26"/>
      <c r="AH359" s="26"/>
      <c r="AI359" s="38"/>
      <c r="AJ359" s="38"/>
      <c r="AK359" s="38"/>
      <c r="AL359" s="30"/>
    </row>
    <row r="360" spans="1:38" ht="15">
      <c r="A360" s="58">
        <v>12</v>
      </c>
      <c r="B360" s="58">
        <v>12</v>
      </c>
      <c r="C360" s="58" t="s">
        <v>658</v>
      </c>
      <c r="D360" s="29" t="s">
        <v>96</v>
      </c>
      <c r="E360" s="29">
        <v>58</v>
      </c>
      <c r="F360" s="27"/>
      <c r="G360" s="27"/>
      <c r="H360" s="27"/>
      <c r="I360" s="27"/>
      <c r="J360" s="27"/>
      <c r="K360" s="32">
        <f t="shared" si="54"/>
        <v>58</v>
      </c>
      <c r="L360" s="32" t="s">
        <v>927</v>
      </c>
      <c r="M360" s="32"/>
      <c r="N360" s="32">
        <f t="shared" si="55"/>
        <v>57.964599999999997</v>
      </c>
      <c r="O360" s="32">
        <f t="shared" si="56"/>
        <v>1</v>
      </c>
      <c r="P360" s="32">
        <f t="shared" ca="1" si="57"/>
        <v>0</v>
      </c>
      <c r="Q360" s="33" t="s">
        <v>250</v>
      </c>
      <c r="R360" s="55">
        <f t="shared" si="58"/>
        <v>0</v>
      </c>
      <c r="S360" s="34">
        <f t="shared" si="59"/>
        <v>58.022599999999997</v>
      </c>
      <c r="T360" s="29">
        <v>58</v>
      </c>
      <c r="U360" s="27"/>
      <c r="V360" s="27"/>
      <c r="W360" s="27"/>
      <c r="X360" s="27"/>
      <c r="Y360" s="27"/>
      <c r="AE360" s="60"/>
      <c r="AF360" s="60"/>
      <c r="AG360" s="26"/>
      <c r="AH360" s="26"/>
      <c r="AI360" s="38"/>
      <c r="AJ360" s="38"/>
      <c r="AK360" s="38"/>
      <c r="AL360" s="30"/>
    </row>
    <row r="361" spans="1:38" ht="3" customHeight="1">
      <c r="D361" s="27"/>
      <c r="E361" s="27"/>
      <c r="F361" s="27"/>
      <c r="G361" s="27"/>
      <c r="H361" s="27"/>
      <c r="I361" s="27"/>
      <c r="J361" s="27"/>
      <c r="K361" s="27"/>
      <c r="L361" s="27"/>
      <c r="M361" s="27"/>
      <c r="N361" s="39"/>
      <c r="O361" s="27"/>
      <c r="P361" s="27"/>
      <c r="R361" s="59"/>
      <c r="S361" s="61"/>
      <c r="T361" s="27"/>
      <c r="U361" s="27"/>
      <c r="V361" s="27"/>
      <c r="W361" s="27"/>
      <c r="X361" s="27"/>
      <c r="Y361" s="27"/>
      <c r="AE361" s="60"/>
      <c r="AF361" s="60"/>
      <c r="AG361" s="26"/>
      <c r="AI361" s="38"/>
      <c r="AJ361" s="38"/>
      <c r="AK361" s="38"/>
      <c r="AL361" s="30"/>
    </row>
    <row r="362" spans="1:38">
      <c r="E362" s="27"/>
      <c r="F362" s="27"/>
      <c r="G362" s="27"/>
      <c r="H362" s="27"/>
      <c r="I362" s="27"/>
      <c r="J362" s="27"/>
      <c r="K362" s="27"/>
      <c r="L362" s="27"/>
      <c r="M362" s="27"/>
      <c r="N362" s="27"/>
      <c r="O362" s="27"/>
      <c r="P362" s="27"/>
      <c r="R362" s="59"/>
      <c r="S362" s="27"/>
      <c r="T362" s="27"/>
      <c r="U362" s="27"/>
      <c r="V362" s="27"/>
      <c r="W362" s="27"/>
      <c r="X362" s="27"/>
      <c r="Y362" s="27"/>
      <c r="AG362" s="26"/>
    </row>
    <row r="363" spans="1:38">
      <c r="E363" s="27"/>
      <c r="F363" s="27"/>
      <c r="G363" s="27"/>
      <c r="H363" s="27"/>
      <c r="I363" s="27"/>
      <c r="J363" s="27"/>
      <c r="K363" s="27"/>
      <c r="L363" s="27"/>
      <c r="M363" s="27"/>
      <c r="N363" s="27"/>
      <c r="O363" s="27"/>
      <c r="P363" s="27"/>
      <c r="R363" s="59"/>
      <c r="S363" s="27"/>
      <c r="T363" s="27"/>
      <c r="U363" s="27"/>
      <c r="V363" s="27"/>
      <c r="W363" s="27"/>
      <c r="X363" s="27"/>
      <c r="Y363" s="27"/>
      <c r="AG363" s="26"/>
    </row>
    <row r="364" spans="1:38">
      <c r="E364" s="27"/>
      <c r="F364" s="27"/>
      <c r="G364" s="27"/>
      <c r="H364" s="27"/>
      <c r="I364" s="27"/>
      <c r="R364" s="62"/>
      <c r="AG364" s="26"/>
    </row>
    <row r="365" spans="1:38">
      <c r="E365" s="27"/>
      <c r="F365" s="27"/>
      <c r="G365" s="27"/>
      <c r="H365" s="27"/>
      <c r="I365" s="27"/>
      <c r="R365" s="62"/>
      <c r="AG365" s="26"/>
    </row>
    <row r="366" spans="1:38">
      <c r="E366" s="27"/>
      <c r="F366" s="27"/>
      <c r="G366" s="27"/>
      <c r="H366" s="27"/>
      <c r="I366" s="27"/>
      <c r="R366" s="62"/>
      <c r="AG366" s="26"/>
    </row>
    <row r="367" spans="1:38">
      <c r="E367" s="27"/>
      <c r="F367" s="27"/>
      <c r="G367" s="27"/>
      <c r="I367" s="27"/>
      <c r="R367" s="62"/>
      <c r="AG367" s="26"/>
    </row>
    <row r="368" spans="1:38">
      <c r="E368" s="27"/>
      <c r="F368" s="27"/>
      <c r="G368" s="27"/>
      <c r="H368" s="27"/>
      <c r="I368" s="27"/>
      <c r="R368" s="62"/>
      <c r="AG368" s="26"/>
    </row>
    <row r="369" spans="5:33" ht="15">
      <c r="E369" s="27"/>
      <c r="F369" s="27"/>
      <c r="G369" s="27"/>
      <c r="H369" s="63"/>
      <c r="I369" s="27"/>
      <c r="R369" s="62"/>
      <c r="AG369" s="26"/>
    </row>
    <row r="370" spans="5:33">
      <c r="E370" s="27"/>
      <c r="F370" s="27"/>
      <c r="G370" s="27"/>
      <c r="H370" s="27"/>
      <c r="I370" s="27"/>
      <c r="R370" s="62"/>
      <c r="AG370" s="26"/>
    </row>
    <row r="371" spans="5:33">
      <c r="E371" s="27"/>
      <c r="F371" s="27"/>
      <c r="G371" s="27"/>
      <c r="H371" s="27"/>
      <c r="I371" s="27"/>
      <c r="R371" s="62"/>
      <c r="AG371" s="26"/>
    </row>
    <row r="372" spans="5:33">
      <c r="E372" s="27"/>
      <c r="F372" s="27"/>
      <c r="G372" s="27"/>
      <c r="H372" s="27"/>
      <c r="I372" s="27"/>
      <c r="R372" s="62"/>
      <c r="AG372" s="26"/>
    </row>
    <row r="373" spans="5:33">
      <c r="E373" s="27"/>
      <c r="F373" s="27"/>
      <c r="G373" s="27"/>
      <c r="H373" s="27"/>
      <c r="I373" s="27"/>
      <c r="R373" s="62"/>
      <c r="AG373" s="26"/>
    </row>
    <row r="374" spans="5:33">
      <c r="E374" s="27"/>
      <c r="F374" s="27"/>
      <c r="G374" s="27"/>
      <c r="H374" s="27"/>
      <c r="I374" s="27"/>
      <c r="R374" s="62"/>
      <c r="AG374" s="26"/>
    </row>
    <row r="375" spans="5:33" ht="15">
      <c r="E375" s="27"/>
      <c r="F375" s="27"/>
      <c r="G375" s="63"/>
      <c r="H375" s="27"/>
      <c r="I375" s="27"/>
      <c r="R375" s="62"/>
      <c r="AG375" s="26"/>
    </row>
    <row r="376" spans="5:33">
      <c r="E376" s="27"/>
      <c r="F376" s="27"/>
      <c r="G376" s="27"/>
      <c r="H376" s="27"/>
      <c r="I376" s="27"/>
      <c r="R376" s="62"/>
      <c r="AG376" s="26"/>
    </row>
    <row r="377" spans="5:33">
      <c r="E377" s="27"/>
      <c r="F377" s="27"/>
      <c r="G377" s="27"/>
      <c r="H377" s="27"/>
      <c r="I377" s="27"/>
      <c r="R377" s="62"/>
      <c r="AG377" s="26"/>
    </row>
    <row r="378" spans="5:33">
      <c r="E378" s="27"/>
      <c r="F378" s="27"/>
      <c r="G378" s="27"/>
      <c r="H378" s="27"/>
      <c r="R378" s="62"/>
      <c r="AG378" s="26"/>
    </row>
    <row r="379" spans="5:33" ht="15">
      <c r="E379" s="63"/>
      <c r="F379" s="27"/>
      <c r="G379" s="27"/>
      <c r="H379" s="27"/>
      <c r="I379" s="27"/>
      <c r="R379" s="62"/>
      <c r="AG379" s="26"/>
    </row>
    <row r="380" spans="5:33" ht="15">
      <c r="E380" s="27"/>
      <c r="F380" s="27"/>
      <c r="G380" s="27"/>
      <c r="H380" s="27"/>
      <c r="I380" s="63"/>
      <c r="R380" s="62"/>
      <c r="AG380" s="26"/>
    </row>
    <row r="381" spans="5:33">
      <c r="E381" s="27"/>
      <c r="F381" s="27"/>
      <c r="G381" s="27"/>
      <c r="H381" s="27"/>
      <c r="I381" s="27"/>
      <c r="R381" s="62"/>
      <c r="AG381" s="26"/>
    </row>
    <row r="382" spans="5:33">
      <c r="E382" s="27"/>
      <c r="F382" s="27"/>
      <c r="G382" s="27"/>
      <c r="H382" s="27"/>
      <c r="I382" s="27"/>
      <c r="R382" s="62"/>
      <c r="AG382" s="26"/>
    </row>
    <row r="383" spans="5:33">
      <c r="E383" s="27"/>
      <c r="G383" s="27"/>
      <c r="H383" s="27"/>
      <c r="I383" s="27"/>
      <c r="R383" s="62"/>
      <c r="AG383" s="26"/>
    </row>
    <row r="384" spans="5:33">
      <c r="E384" s="27"/>
      <c r="G384" s="27"/>
      <c r="H384" s="27"/>
      <c r="I384" s="27"/>
      <c r="R384" s="62"/>
      <c r="AG384" s="26"/>
    </row>
    <row r="385" spans="5:33" ht="15">
      <c r="E385" s="27"/>
      <c r="F385" s="63"/>
      <c r="G385" s="27"/>
      <c r="H385" s="27"/>
      <c r="I385" s="27"/>
      <c r="R385" s="62"/>
      <c r="AG385" s="26"/>
    </row>
    <row r="386" spans="5:33">
      <c r="E386" s="27"/>
      <c r="F386" s="27"/>
      <c r="G386" s="27"/>
      <c r="H386" s="27"/>
      <c r="I386" s="27"/>
      <c r="R386" s="62"/>
      <c r="AG386" s="26"/>
    </row>
    <row r="387" spans="5:33">
      <c r="E387" s="27"/>
      <c r="F387" s="27"/>
      <c r="G387" s="27"/>
      <c r="H387" s="27"/>
      <c r="I387" s="27"/>
      <c r="R387" s="62"/>
      <c r="AG387" s="26"/>
    </row>
    <row r="388" spans="5:33">
      <c r="E388" s="27"/>
      <c r="F388" s="27"/>
      <c r="G388" s="27"/>
      <c r="H388" s="27"/>
      <c r="I388" s="27"/>
      <c r="AG388" s="26"/>
    </row>
    <row r="389" spans="5:33">
      <c r="E389" s="27"/>
      <c r="F389" s="27"/>
      <c r="G389" s="27"/>
      <c r="H389" s="27"/>
      <c r="I389" s="27"/>
      <c r="AG389" s="26"/>
    </row>
    <row r="390" spans="5:33">
      <c r="E390" s="27"/>
      <c r="F390" s="27"/>
      <c r="G390" s="27"/>
      <c r="H390" s="27"/>
      <c r="I390" s="27"/>
      <c r="AG390" s="26"/>
    </row>
    <row r="391" spans="5:33">
      <c r="E391" s="27"/>
      <c r="F391" s="27"/>
      <c r="G391" s="27"/>
      <c r="I391" s="27"/>
      <c r="AG391" s="26"/>
    </row>
    <row r="392" spans="5:33">
      <c r="E392" s="27"/>
      <c r="F392" s="27"/>
      <c r="G392" s="27"/>
      <c r="H392" s="27"/>
      <c r="I392" s="27"/>
      <c r="AG392" s="26"/>
    </row>
    <row r="393" spans="5:33" ht="15">
      <c r="E393" s="27"/>
      <c r="F393" s="27"/>
      <c r="G393" s="27"/>
      <c r="H393" s="63"/>
      <c r="I393" s="27"/>
      <c r="AG393" s="26"/>
    </row>
    <row r="394" spans="5:33">
      <c r="E394" s="27"/>
      <c r="F394" s="27"/>
      <c r="G394" s="27"/>
      <c r="H394" s="27"/>
      <c r="I394" s="27"/>
      <c r="AG394" s="26"/>
    </row>
    <row r="395" spans="5:33">
      <c r="E395" s="27"/>
      <c r="F395" s="27"/>
      <c r="G395" s="27"/>
      <c r="H395" s="27"/>
      <c r="I395" s="27"/>
      <c r="AG395" s="26"/>
    </row>
    <row r="396" spans="5:33">
      <c r="E396" s="27"/>
      <c r="F396" s="27"/>
      <c r="G396" s="27"/>
      <c r="H396" s="27"/>
      <c r="I396" s="27"/>
      <c r="AG396" s="26"/>
    </row>
    <row r="397" spans="5:33">
      <c r="E397" s="27"/>
      <c r="F397" s="27"/>
      <c r="G397" s="27"/>
      <c r="H397" s="27"/>
      <c r="I397" s="27"/>
      <c r="AG397" s="26"/>
    </row>
    <row r="398" spans="5:33">
      <c r="E398" s="27"/>
      <c r="F398" s="27"/>
      <c r="G398" s="27"/>
      <c r="H398" s="27"/>
      <c r="I398" s="27"/>
      <c r="AG398" s="26"/>
    </row>
    <row r="399" spans="5:33">
      <c r="E399" s="27"/>
      <c r="F399" s="27"/>
      <c r="G399" s="27"/>
      <c r="H399" s="27"/>
      <c r="I399" s="27"/>
      <c r="AG399" s="26"/>
    </row>
    <row r="400" spans="5:33">
      <c r="E400" s="27"/>
      <c r="F400" s="27"/>
      <c r="G400" s="27"/>
      <c r="H400" s="27"/>
      <c r="I400" s="27"/>
      <c r="AG400" s="26"/>
    </row>
    <row r="401" spans="5:33">
      <c r="E401" s="27"/>
      <c r="F401" s="27"/>
      <c r="G401" s="27"/>
      <c r="H401" s="27"/>
      <c r="I401" s="27"/>
      <c r="AG401" s="26"/>
    </row>
    <row r="402" spans="5:33" ht="15">
      <c r="E402" s="27"/>
      <c r="G402" s="27"/>
      <c r="H402" s="27"/>
      <c r="I402" s="63"/>
      <c r="AG402" s="26"/>
    </row>
    <row r="403" spans="5:33">
      <c r="E403" s="27"/>
      <c r="F403" s="27"/>
      <c r="G403" s="27"/>
      <c r="H403" s="27"/>
      <c r="I403" s="27"/>
      <c r="AG403" s="26"/>
    </row>
    <row r="404" spans="5:33" ht="15">
      <c r="E404" s="27"/>
      <c r="F404" s="63"/>
      <c r="G404" s="27"/>
      <c r="H404" s="27"/>
      <c r="I404" s="27"/>
      <c r="AG404" s="26"/>
    </row>
    <row r="405" spans="5:33" ht="15">
      <c r="E405" s="63"/>
      <c r="F405" s="27"/>
      <c r="G405" s="63"/>
      <c r="H405" s="27"/>
      <c r="I405" s="27"/>
      <c r="AG405" s="26"/>
    </row>
    <row r="406" spans="5:33">
      <c r="E406" s="27"/>
      <c r="F406" s="27"/>
      <c r="G406" s="27"/>
      <c r="H406" s="27"/>
      <c r="I406" s="27"/>
      <c r="AG406" s="26"/>
    </row>
    <row r="407" spans="5:33">
      <c r="E407" s="27"/>
      <c r="F407" s="27"/>
      <c r="G407" s="27"/>
      <c r="H407" s="27"/>
      <c r="I407" s="27"/>
      <c r="AG407" s="26"/>
    </row>
    <row r="408" spans="5:33">
      <c r="E408" s="27"/>
      <c r="F408" s="27"/>
      <c r="G408" s="27"/>
      <c r="H408" s="27"/>
      <c r="I408" s="27"/>
      <c r="AG408" s="26"/>
    </row>
    <row r="409" spans="5:33">
      <c r="E409" s="27"/>
      <c r="F409" s="27"/>
      <c r="G409" s="27"/>
      <c r="H409" s="27"/>
      <c r="I409" s="27"/>
      <c r="AG409" s="26"/>
    </row>
    <row r="410" spans="5:33">
      <c r="E410" s="27"/>
      <c r="F410" s="27"/>
      <c r="G410" s="27"/>
      <c r="H410" s="27"/>
      <c r="I410" s="27"/>
      <c r="AG410" s="26"/>
    </row>
    <row r="411" spans="5:33">
      <c r="E411" s="27"/>
      <c r="F411" s="27"/>
      <c r="G411" s="27"/>
      <c r="H411" s="27"/>
      <c r="I411" s="27"/>
      <c r="AG411" s="26"/>
    </row>
    <row r="412" spans="5:33" ht="15">
      <c r="E412" s="27"/>
      <c r="F412" s="27"/>
      <c r="G412" s="27"/>
      <c r="H412" s="63"/>
      <c r="I412" s="27"/>
      <c r="AG412" s="26"/>
    </row>
    <row r="413" spans="5:33">
      <c r="E413" s="27"/>
      <c r="F413" s="27"/>
      <c r="G413" s="27"/>
      <c r="H413" s="27"/>
      <c r="I413" s="27"/>
      <c r="AG413" s="26"/>
    </row>
    <row r="414" spans="5:33">
      <c r="E414" s="27"/>
      <c r="F414" s="27"/>
      <c r="G414" s="27"/>
      <c r="H414" s="27"/>
      <c r="I414" s="27"/>
      <c r="AG414" s="26"/>
    </row>
    <row r="415" spans="5:33">
      <c r="E415" s="27"/>
      <c r="F415" s="27"/>
      <c r="G415" s="27"/>
      <c r="H415" s="27"/>
      <c r="I415" s="27"/>
      <c r="AG415" s="26"/>
    </row>
    <row r="416" spans="5:33">
      <c r="E416" s="27"/>
      <c r="F416" s="27"/>
      <c r="G416" s="27"/>
      <c r="H416" s="27"/>
      <c r="I416" s="27"/>
      <c r="AG416" s="26"/>
    </row>
    <row r="417" spans="5:33">
      <c r="E417" s="27"/>
      <c r="F417" s="27"/>
      <c r="G417" s="27"/>
      <c r="H417" s="27"/>
      <c r="I417" s="27"/>
      <c r="AG417" s="26"/>
    </row>
    <row r="418" spans="5:33">
      <c r="E418" s="27"/>
      <c r="F418" s="27"/>
      <c r="G418" s="27"/>
      <c r="H418" s="27"/>
      <c r="I418" s="27"/>
      <c r="AG418" s="26"/>
    </row>
    <row r="419" spans="5:33">
      <c r="E419" s="27"/>
      <c r="F419" s="27"/>
      <c r="G419" s="27"/>
      <c r="H419" s="27"/>
      <c r="I419" s="27"/>
      <c r="AG419" s="26"/>
    </row>
    <row r="420" spans="5:33">
      <c r="E420" s="27"/>
      <c r="F420" s="27"/>
      <c r="G420" s="27"/>
      <c r="H420" s="27"/>
      <c r="I420" s="27"/>
      <c r="AG420" s="26"/>
    </row>
    <row r="421" spans="5:33">
      <c r="E421" s="27"/>
      <c r="F421" s="27"/>
      <c r="G421" s="27"/>
      <c r="H421" s="27"/>
      <c r="I421" s="27"/>
      <c r="AG421" s="26"/>
    </row>
    <row r="422" spans="5:33">
      <c r="E422" s="27"/>
      <c r="F422" s="27"/>
      <c r="G422" s="27"/>
      <c r="H422" s="27"/>
      <c r="I422" s="27"/>
      <c r="AG422" s="26"/>
    </row>
    <row r="423" spans="5:33">
      <c r="E423" s="27"/>
      <c r="F423" s="27"/>
      <c r="G423" s="27"/>
      <c r="H423" s="27"/>
      <c r="I423" s="27"/>
      <c r="AG423" s="26"/>
    </row>
    <row r="424" spans="5:33" ht="15">
      <c r="E424" s="27"/>
      <c r="F424" s="63"/>
      <c r="G424" s="27"/>
      <c r="H424" s="27"/>
      <c r="I424" s="27"/>
      <c r="AG424" s="26"/>
    </row>
    <row r="425" spans="5:33" ht="15">
      <c r="E425" s="63"/>
      <c r="F425" s="27"/>
      <c r="G425" s="27"/>
      <c r="H425" s="27"/>
      <c r="I425" s="27"/>
      <c r="AG425" s="26"/>
    </row>
    <row r="426" spans="5:33">
      <c r="E426" s="27"/>
      <c r="F426" s="27"/>
      <c r="G426" s="27"/>
      <c r="H426" s="27"/>
      <c r="AG426" s="26"/>
    </row>
    <row r="427" spans="5:33">
      <c r="E427" s="27"/>
      <c r="F427" s="27"/>
      <c r="G427" s="27"/>
      <c r="H427" s="27"/>
      <c r="I427" s="27"/>
      <c r="AG427" s="26"/>
    </row>
    <row r="428" spans="5:33" ht="15">
      <c r="E428" s="27"/>
      <c r="F428" s="27"/>
      <c r="G428" s="27"/>
      <c r="H428" s="27"/>
      <c r="I428" s="63"/>
    </row>
    <row r="429" spans="5:33" ht="15">
      <c r="E429" s="27"/>
      <c r="F429" s="27"/>
      <c r="G429" s="63"/>
      <c r="H429" s="27"/>
      <c r="I429" s="27"/>
    </row>
    <row r="430" spans="5:33">
      <c r="E430" s="27"/>
      <c r="F430" s="27"/>
      <c r="G430" s="27"/>
      <c r="H430" s="27"/>
      <c r="I430" s="27"/>
    </row>
    <row r="431" spans="5:33">
      <c r="E431" s="27"/>
      <c r="F431" s="27"/>
      <c r="G431" s="27"/>
      <c r="H431" s="27"/>
      <c r="I431" s="27"/>
    </row>
    <row r="432" spans="5:33">
      <c r="E432" s="27"/>
      <c r="F432" s="27"/>
      <c r="G432" s="27"/>
      <c r="H432" s="27"/>
      <c r="I432" s="27"/>
    </row>
    <row r="433" spans="5:9">
      <c r="E433" s="27"/>
      <c r="F433" s="27"/>
      <c r="G433" s="27"/>
      <c r="H433" s="27"/>
      <c r="I433" s="27"/>
    </row>
    <row r="434" spans="5:9">
      <c r="E434" s="27"/>
      <c r="F434" s="27"/>
      <c r="G434" s="27"/>
      <c r="I434" s="27"/>
    </row>
    <row r="435" spans="5:9">
      <c r="E435" s="27"/>
      <c r="F435" s="27"/>
      <c r="G435" s="27"/>
      <c r="H435" s="27"/>
      <c r="I435" s="27"/>
    </row>
    <row r="436" spans="5:9" ht="15">
      <c r="E436" s="27"/>
      <c r="F436" s="27"/>
      <c r="G436" s="27"/>
      <c r="H436" s="63"/>
      <c r="I436" s="27"/>
    </row>
    <row r="437" spans="5:9">
      <c r="E437" s="27"/>
      <c r="F437" s="27"/>
      <c r="G437" s="27"/>
      <c r="H437" s="27"/>
      <c r="I437" s="27"/>
    </row>
    <row r="438" spans="5:9">
      <c r="E438" s="27"/>
      <c r="F438" s="27"/>
      <c r="G438" s="27"/>
      <c r="H438" s="27"/>
      <c r="I438" s="27"/>
    </row>
    <row r="439" spans="5:9">
      <c r="E439" s="27"/>
      <c r="F439" s="27"/>
      <c r="G439" s="27"/>
      <c r="H439" s="27"/>
      <c r="I439" s="27"/>
    </row>
    <row r="440" spans="5:9" ht="15">
      <c r="E440" s="63"/>
      <c r="F440" s="27"/>
      <c r="G440" s="63"/>
      <c r="H440" s="27"/>
      <c r="I440" s="27"/>
    </row>
    <row r="441" spans="5:9">
      <c r="E441" s="27"/>
      <c r="F441" s="27"/>
      <c r="G441" s="27"/>
      <c r="H441" s="27"/>
      <c r="I441" s="27"/>
    </row>
    <row r="442" spans="5:9">
      <c r="E442" s="27"/>
      <c r="G442" s="27"/>
      <c r="H442" s="27"/>
      <c r="I442" s="27"/>
    </row>
    <row r="443" spans="5:9">
      <c r="E443" s="27"/>
      <c r="F443" s="27"/>
      <c r="G443" s="27"/>
      <c r="H443" s="27"/>
      <c r="I443" s="27"/>
    </row>
    <row r="444" spans="5:9" ht="15">
      <c r="E444" s="27"/>
      <c r="F444" s="63"/>
      <c r="G444" s="27"/>
      <c r="H444" s="27"/>
      <c r="I444" s="27"/>
    </row>
    <row r="445" spans="5:9" ht="15">
      <c r="E445" s="27"/>
      <c r="F445" s="27"/>
      <c r="G445" s="27"/>
      <c r="H445" s="27"/>
      <c r="I445" s="63"/>
    </row>
    <row r="446" spans="5:9">
      <c r="E446" s="27"/>
      <c r="F446" s="27"/>
      <c r="G446" s="27"/>
      <c r="H446" s="27"/>
      <c r="I446" s="27"/>
    </row>
    <row r="447" spans="5:9">
      <c r="E447" s="27"/>
      <c r="F447" s="27"/>
      <c r="G447" s="27"/>
      <c r="H447" s="27"/>
      <c r="I447" s="27"/>
    </row>
    <row r="448" spans="5:9" ht="15">
      <c r="E448" s="27"/>
      <c r="F448" s="27"/>
      <c r="G448" s="27"/>
      <c r="H448" s="63"/>
      <c r="I448" s="27"/>
    </row>
    <row r="449" spans="5:9">
      <c r="E449" s="27"/>
      <c r="F449" s="27"/>
      <c r="G449" s="27"/>
      <c r="H449" s="27"/>
      <c r="I449" s="27"/>
    </row>
    <row r="450" spans="5:9">
      <c r="E450" s="27"/>
      <c r="F450" s="27"/>
      <c r="G450" s="27"/>
      <c r="H450" s="27"/>
      <c r="I450" s="27"/>
    </row>
    <row r="451" spans="5:9">
      <c r="E451" s="27"/>
      <c r="F451" s="27"/>
      <c r="G451" s="27"/>
      <c r="H451" s="27"/>
      <c r="I451" s="27"/>
    </row>
    <row r="452" spans="5:9">
      <c r="E452" s="27"/>
      <c r="F452" s="27"/>
      <c r="G452" s="27"/>
      <c r="H452" s="27"/>
      <c r="I452" s="27"/>
    </row>
    <row r="453" spans="5:9" ht="15">
      <c r="E453" s="27"/>
      <c r="F453" s="27"/>
      <c r="G453" s="63"/>
      <c r="H453" s="27"/>
      <c r="I453" s="27"/>
    </row>
    <row r="454" spans="5:9">
      <c r="E454" s="27"/>
      <c r="F454" s="27"/>
      <c r="G454" s="27"/>
      <c r="H454" s="27"/>
      <c r="I454" s="27"/>
    </row>
    <row r="455" spans="5:9" ht="15">
      <c r="E455" s="63"/>
      <c r="F455" s="63"/>
      <c r="G455" s="27"/>
      <c r="H455" s="27"/>
      <c r="I455" s="27"/>
    </row>
    <row r="456" spans="5:9">
      <c r="E456" s="27"/>
      <c r="F456" s="27"/>
      <c r="G456" s="27"/>
      <c r="H456" s="27"/>
      <c r="I456" s="27"/>
    </row>
    <row r="457" spans="5:9">
      <c r="E457" s="27"/>
      <c r="F457" s="27"/>
      <c r="G457" s="27"/>
      <c r="H457" s="27"/>
    </row>
    <row r="458" spans="5:9">
      <c r="E458" s="27"/>
      <c r="F458" s="27"/>
      <c r="G458" s="27"/>
      <c r="H458" s="27"/>
    </row>
    <row r="459" spans="5:9" ht="15">
      <c r="E459" s="27"/>
      <c r="F459" s="27"/>
      <c r="H459" s="27"/>
      <c r="I459" s="63"/>
    </row>
    <row r="460" spans="5:9">
      <c r="F460" s="27"/>
      <c r="H460" s="27"/>
      <c r="I460" s="27"/>
    </row>
    <row r="461" spans="5:9" ht="15">
      <c r="F461" s="27"/>
      <c r="G461" s="63"/>
      <c r="I461" s="27"/>
    </row>
    <row r="462" spans="5:9" ht="15">
      <c r="E462" s="63"/>
      <c r="G462" s="27"/>
      <c r="I462" s="27"/>
    </row>
    <row r="463" spans="5:9" ht="15">
      <c r="E463" s="27"/>
      <c r="G463" s="27"/>
      <c r="H463" s="63"/>
      <c r="I463" s="27"/>
    </row>
    <row r="464" spans="5:9" ht="15">
      <c r="E464" s="27"/>
      <c r="F464" s="63"/>
      <c r="G464" s="27"/>
      <c r="H464" s="27"/>
      <c r="I464" s="27"/>
    </row>
    <row r="465" spans="5:9">
      <c r="E465" s="27"/>
      <c r="F465" s="27"/>
      <c r="G465" s="27"/>
      <c r="H465" s="27"/>
      <c r="I465" s="27"/>
    </row>
    <row r="466" spans="5:9">
      <c r="F466" s="27"/>
      <c r="H466" s="27"/>
      <c r="I466" s="27"/>
    </row>
    <row r="467" spans="5:9">
      <c r="F467" s="27"/>
      <c r="H467" s="27"/>
    </row>
    <row r="469" spans="5:9" ht="15">
      <c r="I469" s="63"/>
    </row>
    <row r="470" spans="5:9" ht="15">
      <c r="F470" s="63"/>
      <c r="H470" s="63"/>
      <c r="I470" s="27"/>
    </row>
    <row r="471" spans="5:9">
      <c r="F471" s="27"/>
      <c r="H471" s="27"/>
      <c r="I471" s="27"/>
    </row>
    <row r="472" spans="5:9">
      <c r="F472" s="27"/>
      <c r="H472" s="27"/>
      <c r="I472" s="27"/>
    </row>
    <row r="473" spans="5:9">
      <c r="F473" s="27"/>
      <c r="H473" s="27"/>
      <c r="I473" s="27"/>
    </row>
    <row r="474" spans="5:9">
      <c r="H474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7" manualBreakCount="7">
    <brk id="81" max="11" man="1"/>
    <brk id="130" max="11" man="1"/>
    <brk id="174" max="11" man="1"/>
    <brk id="233" max="11" man="1"/>
    <brk id="281" max="11" man="1"/>
    <brk id="319" max="11" man="1"/>
    <brk id="347" max="11" man="1"/>
  </rowBreaks>
</worksheet>
</file>

<file path=xl/worksheets/sheet3.xml><?xml version="1.0" encoding="utf-8"?>
<worksheet xmlns="http://schemas.openxmlformats.org/spreadsheetml/2006/main" xmlns:r="http://schemas.openxmlformats.org/officeDocument/2006/relationships">
  <sheetPr codeName="wksCumWomen">
    <tabColor rgb="FF00B050"/>
  </sheetPr>
  <dimension ref="A1:AN479"/>
  <sheetViews>
    <sheetView topLeftCell="B183" workbookViewId="0">
      <selection activeCell="P3" sqref="P3"/>
    </sheetView>
  </sheetViews>
  <sheetFormatPr defaultRowHeight="12.75" outlineLevelRow="1" outlineLevelCol="1"/>
  <cols>
    <col min="1" max="2" width="7.140625" style="2" customWidth="1"/>
    <col min="3" max="3" width="23.42578125" style="2" customWidth="1"/>
    <col min="4" max="4" width="7" style="2" customWidth="1"/>
    <col min="5" max="10" width="7.140625" style="2" customWidth="1"/>
    <col min="11" max="11" width="8.7109375" style="2" customWidth="1"/>
    <col min="12" max="12" width="8.85546875" style="2" customWidth="1"/>
    <col min="13" max="13" width="7.140625" style="2" customWidth="1"/>
    <col min="14" max="14" width="10" style="2" hidden="1" customWidth="1" outlineLevel="1"/>
    <col min="15" max="15" width="9.140625" style="2" collapsed="1"/>
    <col min="16" max="19" width="9.140625" style="2" customWidth="1"/>
    <col min="20" max="21" width="9.140625" style="2" hidden="1" customWidth="1" outlineLevel="1"/>
    <col min="22" max="22" width="9.140625" style="2" collapsed="1"/>
    <col min="23" max="31" width="9.140625" style="2"/>
    <col min="32" max="32" width="9.140625" style="2" customWidth="1"/>
    <col min="33" max="33" width="9.140625" style="2"/>
    <col min="34" max="34" width="10.7109375" style="2" customWidth="1"/>
    <col min="35" max="37" width="9.140625" style="2"/>
    <col min="38" max="38" width="1.7109375" style="2" customWidth="1"/>
    <col min="39" max="16384" width="9.140625" style="2"/>
  </cols>
  <sheetData>
    <row r="1" spans="1:40" hidden="1" outlineLevel="1">
      <c r="Q1" s="27"/>
      <c r="R1" s="27"/>
      <c r="S1" s="28" t="s">
        <v>506</v>
      </c>
      <c r="T1" s="27" t="str">
        <f t="shared" ref="T1:Y1" si="0">IF(OR(T$6&gt;$D$5,T$6&gt;COUNT($E1:$J1)),"",LARGE($E1:$J1,T$6))</f>
        <v/>
      </c>
      <c r="U1" s="27" t="str">
        <f t="shared" si="0"/>
        <v/>
      </c>
      <c r="V1" s="27" t="str">
        <f t="shared" si="0"/>
        <v/>
      </c>
      <c r="W1" s="27" t="str">
        <f t="shared" si="0"/>
        <v/>
      </c>
      <c r="X1" s="27" t="str">
        <f t="shared" si="0"/>
        <v/>
      </c>
      <c r="Y1" s="27" t="str">
        <f t="shared" si="0"/>
        <v/>
      </c>
      <c r="Z1" s="1"/>
      <c r="AA1" s="1"/>
      <c r="AB1" s="1"/>
      <c r="AC1" s="1"/>
      <c r="AD1" s="1"/>
      <c r="AE1" s="1"/>
      <c r="AF1" s="1"/>
      <c r="AL1" s="30"/>
    </row>
    <row r="2" spans="1:40" hidden="1" outlineLevel="1">
      <c r="A2" s="2" t="s">
        <v>508</v>
      </c>
      <c r="J2" s="31" t="s">
        <v>659</v>
      </c>
      <c r="K2" s="32">
        <f>IFERROR(LARGE(E2:J2,1),0)+IF($D$5&gt;=2,IFERROR(LARGE(E2:J2,2),0),0)+IF($D$5&gt;=3,IFERROR(LARGE(E2:J2,3),0),0)+IF($D$5&gt;=4,IFERROR(LARGE(E2:J2,4),0),0)+IF($D$5&gt;=5,IFERROR(LARGE(E2:J2,5),0),0)+IF($D$5&gt;=6,IFERROR(LARGE(E2:J2,6),0),0)</f>
        <v>0</v>
      </c>
      <c r="L2" s="32" t="s">
        <v>926</v>
      </c>
      <c r="M2" s="32"/>
      <c r="N2" s="39">
        <f>K2-(ROW(K2)-ROW(K$6))/10000</f>
        <v>4.0000000000000002E-4</v>
      </c>
      <c r="O2" s="32">
        <f>COUNT(E2:J2)</f>
        <v>0</v>
      </c>
      <c r="P2" s="32">
        <f ca="1">IF(AND(O2=1,OFFSET(D2,0,P$3)&gt;0),"Y",0)</f>
        <v>0</v>
      </c>
      <c r="Q2" s="33">
        <v>0</v>
      </c>
      <c r="R2" s="34">
        <f>1-(Q2=Q1)</f>
        <v>0</v>
      </c>
      <c r="S2" s="34">
        <f>N2+T2/1000+U2/10000+V2/100000+W2/1000000+X2/10000000+Y2/100000000</f>
        <v>4.0000000000000002E-4</v>
      </c>
      <c r="T2" s="27"/>
      <c r="U2" s="27"/>
      <c r="V2" s="27"/>
      <c r="W2" s="27"/>
      <c r="X2" s="27"/>
      <c r="Y2" s="27"/>
      <c r="Z2" s="31" t="s">
        <v>660</v>
      </c>
      <c r="AA2" s="35" t="e">
        <v>#N/A</v>
      </c>
      <c r="AB2" s="35" t="e">
        <f>IF($AA2="Query O/S",AI2,0)</f>
        <v>#N/A</v>
      </c>
      <c r="AC2" s="35" t="e">
        <f>IF($AA2="Query O/S",AJ2,0)</f>
        <v>#N/A</v>
      </c>
      <c r="AD2" s="35" t="e">
        <f>IF($AA2="Query O/S",AK2,0)</f>
        <v>#N/A</v>
      </c>
      <c r="AE2" s="36"/>
      <c r="AF2" s="64"/>
      <c r="AG2" s="38">
        <f>MAX(E2:J2)</f>
        <v>0</v>
      </c>
      <c r="AH2" s="32">
        <f>(IFERROR(LARGE(E2:J2,1),0)+IF($AH$3&gt;=2,IFERROR(LARGE(E2:J2,2),0),0)+IF($AH$3&gt;=3,IFERROR(LARGE(E2:J2,3),0),0)+IF($AH$3&gt;=4,IFERROR(LARGE(E2:J2,4),0),0)+IF($AH$3&gt;=5,IFERROR(LARGE(E2:J2,5),0),0)+IF($AH$3&gt;=6,IFERROR(LARGE(E2:J2,6),0),0)+AG2)*(L2="Y")</f>
        <v>0</v>
      </c>
      <c r="AL2" s="30"/>
    </row>
    <row r="3" spans="1:40" hidden="1" outlineLevel="1">
      <c r="J3" s="31"/>
      <c r="K3" s="27"/>
      <c r="L3" s="27"/>
      <c r="M3" s="27"/>
      <c r="N3" s="39"/>
      <c r="O3" s="27" t="s">
        <v>512</v>
      </c>
      <c r="P3" s="40">
        <v>2</v>
      </c>
      <c r="Q3" s="41" t="s">
        <v>661</v>
      </c>
      <c r="R3" s="42" t="s">
        <v>514</v>
      </c>
      <c r="T3" s="27"/>
      <c r="U3" s="27"/>
      <c r="V3" s="27"/>
      <c r="W3" s="27"/>
      <c r="X3" s="27"/>
      <c r="Y3" s="27"/>
      <c r="Z3" s="27"/>
      <c r="AA3" s="27"/>
      <c r="AB3" s="27"/>
      <c r="AC3" s="27"/>
      <c r="AD3" s="27"/>
      <c r="AE3" s="27"/>
      <c r="AF3" s="27"/>
      <c r="AG3" s="1" t="s">
        <v>515</v>
      </c>
      <c r="AH3" s="3">
        <f>$D$5-1</f>
        <v>3</v>
      </c>
      <c r="AI3" s="1" t="s">
        <v>516</v>
      </c>
      <c r="AL3" s="30"/>
    </row>
    <row r="4" spans="1:40" s="15" customFormat="1" ht="38.25" customHeight="1" collapsed="1" thickBot="1">
      <c r="A4" s="15" t="s">
        <v>916</v>
      </c>
      <c r="C4" s="27"/>
      <c r="D4" s="27"/>
      <c r="E4" s="27"/>
      <c r="F4" s="27"/>
      <c r="G4" s="27"/>
      <c r="H4" s="27"/>
      <c r="I4" s="27"/>
      <c r="J4" s="27"/>
      <c r="K4" s="27"/>
      <c r="L4" s="27"/>
      <c r="M4" s="27"/>
      <c r="N4" s="27"/>
      <c r="O4" s="27"/>
      <c r="P4" s="27"/>
      <c r="Q4" s="27"/>
      <c r="R4" s="44">
        <f>SUM(R6:R255)</f>
        <v>0</v>
      </c>
      <c r="S4" s="27"/>
      <c r="T4" s="27"/>
      <c r="U4" s="27"/>
      <c r="V4" s="27"/>
      <c r="W4" s="27"/>
      <c r="X4" s="27"/>
      <c r="Y4" s="27"/>
      <c r="Z4" s="27"/>
      <c r="AA4" s="27"/>
      <c r="AB4" s="27"/>
      <c r="AC4" s="27"/>
      <c r="AD4" s="27"/>
      <c r="AE4" s="27"/>
      <c r="AF4" s="27"/>
      <c r="AG4" s="27"/>
      <c r="AH4" s="41" t="s">
        <v>662</v>
      </c>
      <c r="AI4" s="27"/>
      <c r="AJ4" s="27"/>
      <c r="AK4" s="27"/>
      <c r="AL4" s="45" t="s">
        <v>663</v>
      </c>
      <c r="AM4" s="27"/>
      <c r="AN4" s="27"/>
    </row>
    <row r="5" spans="1:40">
      <c r="A5" s="26" t="s">
        <v>519</v>
      </c>
      <c r="B5" s="26"/>
      <c r="C5" s="26"/>
      <c r="D5" s="46">
        <v>4</v>
      </c>
      <c r="K5" s="47" t="str">
        <f>"Total is best " &amp;D5&amp;" races"</f>
        <v>Total is best 4 races</v>
      </c>
      <c r="Q5" s="26" t="s">
        <v>520</v>
      </c>
      <c r="R5" s="26"/>
      <c r="S5" s="26"/>
      <c r="T5" s="26" t="s">
        <v>521</v>
      </c>
      <c r="U5" s="26"/>
      <c r="V5" s="26"/>
      <c r="W5" s="26"/>
      <c r="X5" s="26"/>
      <c r="Y5" s="26"/>
      <c r="AB5" s="2" t="s">
        <v>522</v>
      </c>
      <c r="AE5" s="26" t="s">
        <v>523</v>
      </c>
      <c r="AH5" s="26"/>
      <c r="AI5" s="41" t="s">
        <v>664</v>
      </c>
      <c r="AJ5" s="26"/>
      <c r="AK5" s="26"/>
      <c r="AL5" s="30"/>
    </row>
    <row r="6" spans="1:40" s="26" customFormat="1" ht="33.75">
      <c r="A6" s="50" t="s">
        <v>525</v>
      </c>
      <c r="B6" s="49" t="s">
        <v>526</v>
      </c>
      <c r="C6" s="26" t="s">
        <v>527</v>
      </c>
      <c r="D6" s="50" t="s">
        <v>528</v>
      </c>
      <c r="E6" s="50" t="s">
        <v>529</v>
      </c>
      <c r="F6" s="50" t="s">
        <v>530</v>
      </c>
      <c r="G6" s="50" t="s">
        <v>531</v>
      </c>
      <c r="H6" s="50" t="s">
        <v>532</v>
      </c>
      <c r="I6" s="50" t="s">
        <v>533</v>
      </c>
      <c r="J6" s="50" t="s">
        <v>534</v>
      </c>
      <c r="K6" s="50" t="s">
        <v>535</v>
      </c>
      <c r="L6" s="51" t="s">
        <v>536</v>
      </c>
      <c r="M6" s="51" t="s">
        <v>537</v>
      </c>
      <c r="N6" s="52" t="s">
        <v>538</v>
      </c>
      <c r="O6" s="20" t="s">
        <v>539</v>
      </c>
      <c r="P6" s="51" t="s">
        <v>540</v>
      </c>
      <c r="Q6" s="50"/>
      <c r="R6" s="50"/>
      <c r="S6" s="20" t="s">
        <v>542</v>
      </c>
      <c r="T6" s="50">
        <v>1</v>
      </c>
      <c r="U6" s="50">
        <v>2</v>
      </c>
      <c r="V6" s="50">
        <v>3</v>
      </c>
      <c r="W6" s="50">
        <v>4</v>
      </c>
      <c r="X6" s="50">
        <v>5</v>
      </c>
      <c r="Y6" s="50">
        <v>6</v>
      </c>
      <c r="AA6" s="53" t="s">
        <v>543</v>
      </c>
      <c r="AB6" s="22" t="s">
        <v>544</v>
      </c>
      <c r="AC6" s="22" t="s">
        <v>545</v>
      </c>
      <c r="AD6" s="22" t="s">
        <v>546</v>
      </c>
      <c r="AE6" s="53" t="s">
        <v>547</v>
      </c>
      <c r="AF6" s="53" t="s">
        <v>548</v>
      </c>
      <c r="AG6" s="22" t="s">
        <v>549</v>
      </c>
      <c r="AH6" s="22" t="s">
        <v>550</v>
      </c>
      <c r="AI6" s="22" t="s">
        <v>544</v>
      </c>
      <c r="AJ6" s="22" t="s">
        <v>545</v>
      </c>
      <c r="AK6" s="22" t="s">
        <v>546</v>
      </c>
      <c r="AL6" s="48"/>
    </row>
    <row r="7" spans="1:40" s="26" customFormat="1">
      <c r="A7" s="50"/>
      <c r="B7" s="1"/>
      <c r="C7" s="26" t="s">
        <v>665</v>
      </c>
      <c r="D7" s="50"/>
      <c r="E7" s="27"/>
      <c r="F7" s="29"/>
      <c r="G7" s="29"/>
      <c r="H7" s="29"/>
      <c r="I7" s="29"/>
      <c r="J7" s="29"/>
      <c r="K7" s="27"/>
      <c r="L7" s="27"/>
      <c r="M7" s="27"/>
      <c r="N7" s="39"/>
      <c r="O7" s="27"/>
      <c r="P7" s="27"/>
      <c r="Q7" s="50" t="s">
        <v>120</v>
      </c>
      <c r="R7" s="50"/>
      <c r="S7" s="34"/>
      <c r="T7" s="50"/>
      <c r="U7" s="50"/>
      <c r="V7" s="50"/>
      <c r="W7" s="50"/>
      <c r="X7" s="50"/>
      <c r="Y7" s="50"/>
      <c r="AE7" s="54"/>
      <c r="AF7" s="54"/>
      <c r="AI7" s="38">
        <v>800</v>
      </c>
      <c r="AJ7" s="38">
        <v>782</v>
      </c>
      <c r="AK7" s="38">
        <v>779</v>
      </c>
      <c r="AL7" s="48"/>
    </row>
    <row r="8" spans="1:40" s="26" customFormat="1">
      <c r="A8" s="29">
        <v>1</v>
      </c>
      <c r="B8" s="1">
        <v>1</v>
      </c>
      <c r="C8" s="1" t="s">
        <v>119</v>
      </c>
      <c r="D8" s="29" t="s">
        <v>108</v>
      </c>
      <c r="E8" s="29">
        <v>200</v>
      </c>
      <c r="F8" s="29">
        <v>200</v>
      </c>
      <c r="G8" s="29"/>
      <c r="H8" s="29"/>
      <c r="I8" s="29"/>
      <c r="J8" s="29"/>
      <c r="K8" s="32">
        <f t="shared" ref="K8:K40" si="1">IFERROR(LARGE(E8:J8,1),0)+IF($D$5&gt;=2,IFERROR(LARGE(E8:J8,2),0),0)+IF($D$5&gt;=3,IFERROR(LARGE(E8:J8,3),0),0)+IF($D$5&gt;=4,IFERROR(LARGE(E8:J8,4),0),0)+IF($D$5&gt;=5,IFERROR(LARGE(E8:J8,5),0),0)+IF($D$5&gt;=6,IFERROR(LARGE(E8:J8,6),0),0)</f>
        <v>400</v>
      </c>
      <c r="L8" s="32" t="s">
        <v>927</v>
      </c>
      <c r="M8" s="32" t="s">
        <v>121</v>
      </c>
      <c r="N8" s="39">
        <f t="shared" ref="N8:N40" si="2">K8-(ROW(K8)-ROW(K$6))/10000</f>
        <v>399.99979999999999</v>
      </c>
      <c r="O8" s="32">
        <f t="shared" ref="O8:O40" si="3">COUNT(E8:J8)</f>
        <v>2</v>
      </c>
      <c r="P8" s="32">
        <f t="shared" ref="P8:P40" ca="1" si="4">IF(AND(O8=1,OFFSET(D8,0,P$3)&gt;0),"Y",0)</f>
        <v>0</v>
      </c>
      <c r="Q8" s="33" t="s">
        <v>120</v>
      </c>
      <c r="R8" s="55">
        <f t="shared" ref="R8:R40" si="5">1-(Q8=Q7)</f>
        <v>0</v>
      </c>
      <c r="S8" s="34">
        <f t="shared" ref="S8:S40" si="6">N8+T8/1000+U8/10000+V8/100000+W8/1000000+X8/10000000+Y8/100000000</f>
        <v>400.21979999999996</v>
      </c>
      <c r="T8" s="29">
        <v>200</v>
      </c>
      <c r="U8" s="29">
        <v>200</v>
      </c>
      <c r="V8" s="29"/>
      <c r="W8" s="29"/>
      <c r="X8" s="29"/>
      <c r="Y8" s="29"/>
      <c r="AE8" s="54"/>
      <c r="AF8" s="54"/>
      <c r="AI8" s="38"/>
      <c r="AJ8" s="38"/>
      <c r="AK8" s="38"/>
      <c r="AL8" s="48"/>
    </row>
    <row r="9" spans="1:40" s="26" customFormat="1">
      <c r="A9" s="29">
        <v>2</v>
      </c>
      <c r="B9" s="1">
        <v>2</v>
      </c>
      <c r="C9" s="1" t="s">
        <v>166</v>
      </c>
      <c r="D9" s="29" t="s">
        <v>50</v>
      </c>
      <c r="E9" s="29">
        <v>195</v>
      </c>
      <c r="F9" s="29">
        <v>195</v>
      </c>
      <c r="G9" s="29"/>
      <c r="H9" s="29"/>
      <c r="I9" s="29"/>
      <c r="J9" s="29"/>
      <c r="K9" s="32">
        <f t="shared" si="1"/>
        <v>390</v>
      </c>
      <c r="L9" s="32" t="s">
        <v>927</v>
      </c>
      <c r="M9" s="32" t="s">
        <v>169</v>
      </c>
      <c r="N9" s="39">
        <f t="shared" si="2"/>
        <v>389.99970000000002</v>
      </c>
      <c r="O9" s="32">
        <f t="shared" si="3"/>
        <v>2</v>
      </c>
      <c r="P9" s="32">
        <f t="shared" ca="1" si="4"/>
        <v>0</v>
      </c>
      <c r="Q9" s="33" t="s">
        <v>120</v>
      </c>
      <c r="R9" s="55">
        <f t="shared" si="5"/>
        <v>0</v>
      </c>
      <c r="S9" s="34">
        <f t="shared" si="6"/>
        <v>390.21420000000001</v>
      </c>
      <c r="T9" s="29">
        <v>195</v>
      </c>
      <c r="U9" s="29">
        <v>195</v>
      </c>
      <c r="V9" s="29"/>
      <c r="W9" s="29"/>
      <c r="X9" s="29"/>
      <c r="Y9" s="29"/>
      <c r="AE9" s="54"/>
      <c r="AF9" s="54"/>
      <c r="AI9" s="38"/>
      <c r="AJ9" s="38"/>
      <c r="AK9" s="38"/>
      <c r="AL9" s="48"/>
    </row>
    <row r="10" spans="1:40" s="26" customFormat="1">
      <c r="A10" s="29">
        <v>3</v>
      </c>
      <c r="B10" s="1">
        <v>3</v>
      </c>
      <c r="C10" s="1" t="s">
        <v>187</v>
      </c>
      <c r="D10" s="29" t="s">
        <v>96</v>
      </c>
      <c r="E10" s="29">
        <v>187</v>
      </c>
      <c r="F10" s="29">
        <v>190</v>
      </c>
      <c r="G10" s="29"/>
      <c r="H10" s="29"/>
      <c r="I10" s="29"/>
      <c r="J10" s="29"/>
      <c r="K10" s="32">
        <f t="shared" si="1"/>
        <v>377</v>
      </c>
      <c r="L10" s="32" t="s">
        <v>927</v>
      </c>
      <c r="M10" s="32" t="s">
        <v>666</v>
      </c>
      <c r="N10" s="39">
        <f t="shared" si="2"/>
        <v>376.99959999999999</v>
      </c>
      <c r="O10" s="32">
        <f t="shared" si="3"/>
        <v>2</v>
      </c>
      <c r="P10" s="32">
        <f t="shared" ca="1" si="4"/>
        <v>0</v>
      </c>
      <c r="Q10" s="33" t="s">
        <v>120</v>
      </c>
      <c r="R10" s="55">
        <f t="shared" si="5"/>
        <v>0</v>
      </c>
      <c r="S10" s="34">
        <f t="shared" si="6"/>
        <v>377.2056</v>
      </c>
      <c r="T10" s="29">
        <v>187</v>
      </c>
      <c r="U10" s="29">
        <v>190</v>
      </c>
      <c r="V10" s="29"/>
      <c r="W10" s="29"/>
      <c r="X10" s="29"/>
      <c r="Y10" s="29"/>
      <c r="AE10" s="54"/>
      <c r="AF10" s="54"/>
      <c r="AI10" s="38"/>
      <c r="AJ10" s="38"/>
      <c r="AK10" s="38"/>
      <c r="AL10" s="48"/>
    </row>
    <row r="11" spans="1:40" s="26" customFormat="1">
      <c r="A11" s="29">
        <v>4</v>
      </c>
      <c r="B11" s="1">
        <v>4</v>
      </c>
      <c r="C11" s="1" t="s">
        <v>227</v>
      </c>
      <c r="D11" s="29" t="s">
        <v>108</v>
      </c>
      <c r="E11" s="29">
        <v>183</v>
      </c>
      <c r="F11" s="29">
        <v>181</v>
      </c>
      <c r="G11" s="29"/>
      <c r="H11" s="29"/>
      <c r="I11" s="29"/>
      <c r="J11" s="29"/>
      <c r="K11" s="32">
        <f t="shared" si="1"/>
        <v>364</v>
      </c>
      <c r="L11" s="32" t="s">
        <v>927</v>
      </c>
      <c r="M11" s="32"/>
      <c r="N11" s="39">
        <f t="shared" si="2"/>
        <v>363.99950000000001</v>
      </c>
      <c r="O11" s="32">
        <f t="shared" si="3"/>
        <v>2</v>
      </c>
      <c r="P11" s="32">
        <f t="shared" ca="1" si="4"/>
        <v>0</v>
      </c>
      <c r="Q11" s="33" t="s">
        <v>120</v>
      </c>
      <c r="R11" s="55">
        <f t="shared" si="5"/>
        <v>0</v>
      </c>
      <c r="S11" s="34">
        <f t="shared" si="6"/>
        <v>364.20060000000001</v>
      </c>
      <c r="T11" s="29">
        <v>183</v>
      </c>
      <c r="U11" s="29">
        <v>181</v>
      </c>
      <c r="V11" s="29"/>
      <c r="W11" s="29"/>
      <c r="X11" s="29"/>
      <c r="Y11" s="29"/>
      <c r="AE11" s="54"/>
      <c r="AF11" s="54"/>
      <c r="AI11" s="38"/>
      <c r="AJ11" s="38"/>
      <c r="AK11" s="38"/>
      <c r="AL11" s="48"/>
    </row>
    <row r="12" spans="1:40" s="26" customFormat="1">
      <c r="A12" s="29">
        <v>5</v>
      </c>
      <c r="B12" s="1">
        <v>5</v>
      </c>
      <c r="C12" s="1" t="s">
        <v>268</v>
      </c>
      <c r="D12" s="29" t="s">
        <v>77</v>
      </c>
      <c r="E12" s="29">
        <v>178</v>
      </c>
      <c r="F12" s="29">
        <v>172</v>
      </c>
      <c r="G12" s="29"/>
      <c r="H12" s="29"/>
      <c r="I12" s="29"/>
      <c r="J12" s="29"/>
      <c r="K12" s="32">
        <f t="shared" si="1"/>
        <v>350</v>
      </c>
      <c r="L12" s="32" t="s">
        <v>927</v>
      </c>
      <c r="M12" s="32"/>
      <c r="N12" s="39">
        <f t="shared" si="2"/>
        <v>349.99939999999998</v>
      </c>
      <c r="O12" s="32">
        <f t="shared" si="3"/>
        <v>2</v>
      </c>
      <c r="P12" s="32">
        <f t="shared" ca="1" si="4"/>
        <v>0</v>
      </c>
      <c r="Q12" s="33" t="s">
        <v>120</v>
      </c>
      <c r="R12" s="55">
        <f t="shared" si="5"/>
        <v>0</v>
      </c>
      <c r="S12" s="34">
        <f t="shared" si="6"/>
        <v>350.19459999999998</v>
      </c>
      <c r="T12" s="29">
        <v>178</v>
      </c>
      <c r="U12" s="29">
        <v>172</v>
      </c>
      <c r="V12" s="29"/>
      <c r="W12" s="29"/>
      <c r="X12" s="29"/>
      <c r="Y12" s="29"/>
      <c r="AE12" s="54"/>
      <c r="AF12" s="54"/>
      <c r="AI12" s="38"/>
      <c r="AJ12" s="38"/>
      <c r="AK12" s="38"/>
      <c r="AL12" s="48"/>
    </row>
    <row r="13" spans="1:40" s="26" customFormat="1">
      <c r="A13" s="29">
        <v>6</v>
      </c>
      <c r="B13" s="1">
        <v>6</v>
      </c>
      <c r="C13" s="1" t="s">
        <v>314</v>
      </c>
      <c r="D13" s="29" t="s">
        <v>137</v>
      </c>
      <c r="E13" s="29">
        <v>167</v>
      </c>
      <c r="F13" s="29">
        <v>158</v>
      </c>
      <c r="G13" s="29"/>
      <c r="H13" s="29"/>
      <c r="I13" s="29"/>
      <c r="J13" s="29"/>
      <c r="K13" s="32">
        <f t="shared" si="1"/>
        <v>325</v>
      </c>
      <c r="L13" s="32" t="s">
        <v>927</v>
      </c>
      <c r="M13" s="32"/>
      <c r="N13" s="39">
        <f t="shared" si="2"/>
        <v>324.99930000000001</v>
      </c>
      <c r="O13" s="32">
        <f t="shared" si="3"/>
        <v>2</v>
      </c>
      <c r="P13" s="32">
        <f t="shared" ca="1" si="4"/>
        <v>0</v>
      </c>
      <c r="Q13" s="33" t="s">
        <v>120</v>
      </c>
      <c r="R13" s="55">
        <f t="shared" si="5"/>
        <v>0</v>
      </c>
      <c r="S13" s="34">
        <f t="shared" si="6"/>
        <v>325.18209999999999</v>
      </c>
      <c r="T13" s="29">
        <v>167</v>
      </c>
      <c r="U13" s="29">
        <v>158</v>
      </c>
      <c r="V13" s="29"/>
      <c r="W13" s="29"/>
      <c r="X13" s="29"/>
      <c r="Y13" s="29"/>
      <c r="AE13" s="54"/>
      <c r="AF13" s="54"/>
      <c r="AI13" s="38"/>
      <c r="AJ13" s="38"/>
      <c r="AK13" s="38"/>
      <c r="AL13" s="48"/>
    </row>
    <row r="14" spans="1:40" s="26" customFormat="1">
      <c r="A14" s="29">
        <v>7</v>
      </c>
      <c r="B14" s="1">
        <v>7</v>
      </c>
      <c r="C14" s="1" t="s">
        <v>308</v>
      </c>
      <c r="D14" s="29" t="s">
        <v>137</v>
      </c>
      <c r="E14" s="29">
        <v>160</v>
      </c>
      <c r="F14" s="29">
        <v>161</v>
      </c>
      <c r="G14" s="29"/>
      <c r="H14" s="29"/>
      <c r="I14" s="29"/>
      <c r="J14" s="29"/>
      <c r="K14" s="32">
        <f t="shared" si="1"/>
        <v>321</v>
      </c>
      <c r="L14" s="32" t="s">
        <v>927</v>
      </c>
      <c r="M14" s="32"/>
      <c r="N14" s="39">
        <f t="shared" si="2"/>
        <v>320.99919999999997</v>
      </c>
      <c r="O14" s="32">
        <f t="shared" si="3"/>
        <v>2</v>
      </c>
      <c r="P14" s="32">
        <f t="shared" ca="1" si="4"/>
        <v>0</v>
      </c>
      <c r="Q14" s="33" t="s">
        <v>120</v>
      </c>
      <c r="R14" s="55">
        <f t="shared" si="5"/>
        <v>0</v>
      </c>
      <c r="S14" s="34">
        <f t="shared" si="6"/>
        <v>321.17529999999999</v>
      </c>
      <c r="T14" s="29">
        <v>160</v>
      </c>
      <c r="U14" s="29">
        <v>161</v>
      </c>
      <c r="V14" s="29"/>
      <c r="W14" s="29"/>
      <c r="X14" s="29"/>
      <c r="Y14" s="29"/>
      <c r="AE14" s="54"/>
      <c r="AF14" s="54"/>
      <c r="AI14" s="38"/>
      <c r="AJ14" s="38"/>
      <c r="AK14" s="38"/>
      <c r="AL14" s="48"/>
    </row>
    <row r="15" spans="1:40" s="26" customFormat="1">
      <c r="A15" s="29">
        <v>8</v>
      </c>
      <c r="B15" s="1">
        <v>8</v>
      </c>
      <c r="C15" s="1" t="s">
        <v>354</v>
      </c>
      <c r="D15" s="29" t="s">
        <v>108</v>
      </c>
      <c r="E15" s="29">
        <v>134</v>
      </c>
      <c r="F15" s="29">
        <v>140</v>
      </c>
      <c r="G15" s="29"/>
      <c r="H15" s="29"/>
      <c r="I15" s="29"/>
      <c r="J15" s="29"/>
      <c r="K15" s="32">
        <f t="shared" si="1"/>
        <v>274</v>
      </c>
      <c r="L15" s="32" t="s">
        <v>927</v>
      </c>
      <c r="M15" s="32"/>
      <c r="N15" s="39">
        <f t="shared" si="2"/>
        <v>273.9991</v>
      </c>
      <c r="O15" s="32">
        <f t="shared" si="3"/>
        <v>2</v>
      </c>
      <c r="P15" s="32">
        <f t="shared" ca="1" si="4"/>
        <v>0</v>
      </c>
      <c r="Q15" s="33" t="s">
        <v>120</v>
      </c>
      <c r="R15" s="55">
        <f t="shared" si="5"/>
        <v>0</v>
      </c>
      <c r="S15" s="34">
        <f t="shared" si="6"/>
        <v>274.14710000000002</v>
      </c>
      <c r="T15" s="29">
        <v>134</v>
      </c>
      <c r="U15" s="29">
        <v>140</v>
      </c>
      <c r="V15" s="29"/>
      <c r="W15" s="29"/>
      <c r="X15" s="29"/>
      <c r="Y15" s="29"/>
      <c r="AE15" s="54"/>
      <c r="AF15" s="54"/>
      <c r="AI15" s="38"/>
      <c r="AJ15" s="38"/>
      <c r="AK15" s="38"/>
      <c r="AL15" s="48"/>
    </row>
    <row r="16" spans="1:40" s="26" customFormat="1">
      <c r="A16" s="29">
        <v>9</v>
      </c>
      <c r="B16" s="1">
        <v>9</v>
      </c>
      <c r="C16" s="1" t="s">
        <v>344</v>
      </c>
      <c r="D16" s="29" t="s">
        <v>112</v>
      </c>
      <c r="E16" s="29">
        <v>110</v>
      </c>
      <c r="F16" s="29">
        <v>144</v>
      </c>
      <c r="G16" s="29"/>
      <c r="H16" s="29"/>
      <c r="I16" s="29"/>
      <c r="J16" s="29"/>
      <c r="K16" s="32">
        <f t="shared" si="1"/>
        <v>254</v>
      </c>
      <c r="L16" s="32" t="s">
        <v>927</v>
      </c>
      <c r="M16" s="32"/>
      <c r="N16" s="39">
        <f t="shared" si="2"/>
        <v>253.999</v>
      </c>
      <c r="O16" s="32">
        <f t="shared" si="3"/>
        <v>2</v>
      </c>
      <c r="P16" s="32">
        <f t="shared" ca="1" si="4"/>
        <v>0</v>
      </c>
      <c r="Q16" s="33" t="s">
        <v>120</v>
      </c>
      <c r="R16" s="55">
        <f t="shared" si="5"/>
        <v>0</v>
      </c>
      <c r="S16" s="34">
        <f t="shared" si="6"/>
        <v>254.1234</v>
      </c>
      <c r="T16" s="29">
        <v>110</v>
      </c>
      <c r="U16" s="29">
        <v>144</v>
      </c>
      <c r="V16" s="29"/>
      <c r="W16" s="29"/>
      <c r="X16" s="29"/>
      <c r="Y16" s="29"/>
      <c r="AE16" s="54"/>
      <c r="AF16" s="54"/>
      <c r="AI16" s="38"/>
      <c r="AJ16" s="38"/>
      <c r="AK16" s="38"/>
      <c r="AL16" s="48"/>
    </row>
    <row r="17" spans="1:38" s="26" customFormat="1">
      <c r="A17" s="29">
        <v>10</v>
      </c>
      <c r="B17" s="1">
        <v>10</v>
      </c>
      <c r="C17" s="1" t="s">
        <v>380</v>
      </c>
      <c r="D17" s="29" t="s">
        <v>108</v>
      </c>
      <c r="E17" s="29">
        <v>124</v>
      </c>
      <c r="F17" s="29">
        <v>129</v>
      </c>
      <c r="G17" s="29"/>
      <c r="H17" s="29"/>
      <c r="I17" s="29"/>
      <c r="J17" s="29"/>
      <c r="K17" s="32">
        <f t="shared" si="1"/>
        <v>253</v>
      </c>
      <c r="L17" s="32" t="s">
        <v>927</v>
      </c>
      <c r="M17" s="32"/>
      <c r="N17" s="39">
        <f t="shared" si="2"/>
        <v>252.99889999999999</v>
      </c>
      <c r="O17" s="32">
        <f t="shared" si="3"/>
        <v>2</v>
      </c>
      <c r="P17" s="32">
        <f t="shared" ca="1" si="4"/>
        <v>0</v>
      </c>
      <c r="Q17" s="33" t="s">
        <v>120</v>
      </c>
      <c r="R17" s="55">
        <f t="shared" si="5"/>
        <v>0</v>
      </c>
      <c r="S17" s="34">
        <f t="shared" si="6"/>
        <v>253.13579999999999</v>
      </c>
      <c r="T17" s="29">
        <v>124</v>
      </c>
      <c r="U17" s="29">
        <v>129</v>
      </c>
      <c r="V17" s="29"/>
      <c r="W17" s="29"/>
      <c r="X17" s="29"/>
      <c r="Y17" s="29"/>
      <c r="AE17" s="54"/>
      <c r="AF17" s="54"/>
      <c r="AI17" s="38"/>
      <c r="AJ17" s="38"/>
      <c r="AK17" s="38"/>
      <c r="AL17" s="48"/>
    </row>
    <row r="18" spans="1:38" s="26" customFormat="1">
      <c r="A18" s="29">
        <v>11</v>
      </c>
      <c r="B18" s="1">
        <v>11</v>
      </c>
      <c r="C18" s="1" t="s">
        <v>397</v>
      </c>
      <c r="D18" s="29" t="s">
        <v>36</v>
      </c>
      <c r="E18" s="29">
        <v>121</v>
      </c>
      <c r="F18" s="29">
        <v>123</v>
      </c>
      <c r="G18" s="29"/>
      <c r="H18" s="29"/>
      <c r="I18" s="29"/>
      <c r="J18" s="29"/>
      <c r="K18" s="32">
        <f t="shared" si="1"/>
        <v>244</v>
      </c>
      <c r="L18" s="32" t="s">
        <v>927</v>
      </c>
      <c r="M18" s="32"/>
      <c r="N18" s="39">
        <f t="shared" si="2"/>
        <v>243.99879999999999</v>
      </c>
      <c r="O18" s="32">
        <f t="shared" si="3"/>
        <v>2</v>
      </c>
      <c r="P18" s="32">
        <f t="shared" ca="1" si="4"/>
        <v>0</v>
      </c>
      <c r="Q18" s="33" t="s">
        <v>120</v>
      </c>
      <c r="R18" s="55">
        <f t="shared" si="5"/>
        <v>0</v>
      </c>
      <c r="S18" s="34">
        <f t="shared" si="6"/>
        <v>244.13210000000001</v>
      </c>
      <c r="T18" s="29">
        <v>121</v>
      </c>
      <c r="U18" s="29">
        <v>123</v>
      </c>
      <c r="V18" s="29"/>
      <c r="W18" s="29"/>
      <c r="X18" s="29"/>
      <c r="Y18" s="29"/>
      <c r="AE18" s="54"/>
      <c r="AF18" s="54"/>
      <c r="AI18" s="38"/>
      <c r="AJ18" s="38"/>
      <c r="AK18" s="38"/>
      <c r="AL18" s="48"/>
    </row>
    <row r="19" spans="1:38" s="26" customFormat="1">
      <c r="A19" s="29">
        <v>12</v>
      </c>
      <c r="B19" s="1">
        <v>12</v>
      </c>
      <c r="C19" s="1" t="s">
        <v>385</v>
      </c>
      <c r="D19" s="29" t="s">
        <v>64</v>
      </c>
      <c r="E19" s="29">
        <v>98</v>
      </c>
      <c r="F19" s="29">
        <v>127</v>
      </c>
      <c r="G19" s="29"/>
      <c r="H19" s="29"/>
      <c r="I19" s="29"/>
      <c r="J19" s="29"/>
      <c r="K19" s="32">
        <f t="shared" si="1"/>
        <v>225</v>
      </c>
      <c r="L19" s="32" t="s">
        <v>927</v>
      </c>
      <c r="M19" s="32"/>
      <c r="N19" s="39">
        <f t="shared" si="2"/>
        <v>224.99870000000001</v>
      </c>
      <c r="O19" s="32">
        <f t="shared" si="3"/>
        <v>2</v>
      </c>
      <c r="P19" s="32">
        <f t="shared" ca="1" si="4"/>
        <v>0</v>
      </c>
      <c r="Q19" s="33" t="s">
        <v>120</v>
      </c>
      <c r="R19" s="55">
        <f t="shared" si="5"/>
        <v>0</v>
      </c>
      <c r="S19" s="34">
        <f t="shared" si="6"/>
        <v>225.10940000000002</v>
      </c>
      <c r="T19" s="29">
        <v>98</v>
      </c>
      <c r="U19" s="29">
        <v>127</v>
      </c>
      <c r="V19" s="29"/>
      <c r="W19" s="29"/>
      <c r="X19" s="29"/>
      <c r="Y19" s="29"/>
      <c r="AE19" s="54"/>
      <c r="AF19" s="54"/>
      <c r="AI19" s="38"/>
      <c r="AJ19" s="38"/>
      <c r="AK19" s="38"/>
      <c r="AL19" s="48"/>
    </row>
    <row r="20" spans="1:38" s="26" customFormat="1">
      <c r="A20" s="29">
        <v>13</v>
      </c>
      <c r="B20" s="1">
        <v>13</v>
      </c>
      <c r="C20" s="1" t="s">
        <v>155</v>
      </c>
      <c r="D20" s="29" t="s">
        <v>53</v>
      </c>
      <c r="E20" s="29"/>
      <c r="F20" s="29">
        <v>198</v>
      </c>
      <c r="G20" s="29"/>
      <c r="H20" s="29"/>
      <c r="I20" s="29"/>
      <c r="J20" s="29"/>
      <c r="K20" s="32">
        <f t="shared" si="1"/>
        <v>198</v>
      </c>
      <c r="L20" s="32" t="s">
        <v>927</v>
      </c>
      <c r="M20" s="32"/>
      <c r="N20" s="39">
        <f t="shared" si="2"/>
        <v>197.99860000000001</v>
      </c>
      <c r="O20" s="32">
        <f t="shared" si="3"/>
        <v>1</v>
      </c>
      <c r="P20" s="32" t="str">
        <f t="shared" ca="1" si="4"/>
        <v>Y</v>
      </c>
      <c r="Q20" s="33" t="s">
        <v>120</v>
      </c>
      <c r="R20" s="34">
        <f t="shared" si="5"/>
        <v>0</v>
      </c>
      <c r="S20" s="34">
        <f t="shared" si="6"/>
        <v>198.01840000000001</v>
      </c>
      <c r="T20" s="29"/>
      <c r="U20" s="29">
        <v>198</v>
      </c>
      <c r="V20" s="29"/>
      <c r="W20" s="29"/>
      <c r="X20" s="29"/>
      <c r="Y20" s="29"/>
      <c r="AE20" s="54"/>
      <c r="AF20" s="54"/>
      <c r="AI20" s="38"/>
      <c r="AJ20" s="38"/>
      <c r="AK20" s="38"/>
      <c r="AL20" s="48"/>
    </row>
    <row r="21" spans="1:38" s="26" customFormat="1">
      <c r="A21" s="29">
        <v>14</v>
      </c>
      <c r="B21" s="1">
        <v>14</v>
      </c>
      <c r="C21" s="1" t="s">
        <v>176</v>
      </c>
      <c r="D21" s="29" t="s">
        <v>23</v>
      </c>
      <c r="E21" s="29"/>
      <c r="F21" s="29">
        <v>192</v>
      </c>
      <c r="G21" s="29"/>
      <c r="H21" s="29"/>
      <c r="I21" s="29"/>
      <c r="J21" s="29"/>
      <c r="K21" s="32">
        <f t="shared" si="1"/>
        <v>192</v>
      </c>
      <c r="L21" s="32" t="s">
        <v>927</v>
      </c>
      <c r="M21" s="32"/>
      <c r="N21" s="39">
        <f t="shared" si="2"/>
        <v>191.99850000000001</v>
      </c>
      <c r="O21" s="32">
        <f t="shared" si="3"/>
        <v>1</v>
      </c>
      <c r="P21" s="32" t="str">
        <f t="shared" ca="1" si="4"/>
        <v>Y</v>
      </c>
      <c r="Q21" s="33" t="s">
        <v>120</v>
      </c>
      <c r="R21" s="34">
        <f t="shared" si="5"/>
        <v>0</v>
      </c>
      <c r="S21" s="34">
        <f t="shared" si="6"/>
        <v>192.01770000000002</v>
      </c>
      <c r="T21" s="29"/>
      <c r="U21" s="29">
        <v>192</v>
      </c>
      <c r="V21" s="29"/>
      <c r="W21" s="29"/>
      <c r="X21" s="29"/>
      <c r="Y21" s="29"/>
      <c r="AE21" s="54"/>
      <c r="AF21" s="54"/>
      <c r="AI21" s="38"/>
      <c r="AJ21" s="38"/>
      <c r="AK21" s="38"/>
      <c r="AL21" s="48"/>
    </row>
    <row r="22" spans="1:38" s="26" customFormat="1">
      <c r="A22" s="29">
        <v>15</v>
      </c>
      <c r="B22" s="1">
        <v>15</v>
      </c>
      <c r="C22" s="1" t="s">
        <v>502</v>
      </c>
      <c r="D22" s="29" t="s">
        <v>108</v>
      </c>
      <c r="E22" s="29">
        <v>188</v>
      </c>
      <c r="F22" s="29"/>
      <c r="G22" s="29"/>
      <c r="H22" s="29"/>
      <c r="I22" s="29"/>
      <c r="J22" s="29"/>
      <c r="K22" s="32">
        <f t="shared" si="1"/>
        <v>188</v>
      </c>
      <c r="L22" s="32" t="s">
        <v>927</v>
      </c>
      <c r="M22" s="32"/>
      <c r="N22" s="39">
        <f t="shared" si="2"/>
        <v>187.9984</v>
      </c>
      <c r="O22" s="32">
        <f t="shared" si="3"/>
        <v>1</v>
      </c>
      <c r="P22" s="32">
        <f t="shared" ca="1" si="4"/>
        <v>0</v>
      </c>
      <c r="Q22" s="33" t="s">
        <v>120</v>
      </c>
      <c r="R22" s="55">
        <f t="shared" si="5"/>
        <v>0</v>
      </c>
      <c r="S22" s="34">
        <f t="shared" si="6"/>
        <v>188.18639999999999</v>
      </c>
      <c r="T22" s="29">
        <v>188</v>
      </c>
      <c r="U22" s="29"/>
      <c r="V22" s="29"/>
      <c r="W22" s="29"/>
      <c r="X22" s="29"/>
      <c r="Y22" s="29"/>
      <c r="AE22" s="54"/>
      <c r="AF22" s="54"/>
      <c r="AI22" s="38"/>
      <c r="AJ22" s="38"/>
      <c r="AK22" s="38"/>
      <c r="AL22" s="48"/>
    </row>
    <row r="23" spans="1:38" s="26" customFormat="1">
      <c r="A23" s="29">
        <v>16</v>
      </c>
      <c r="B23" s="1">
        <v>16</v>
      </c>
      <c r="C23" s="1" t="s">
        <v>444</v>
      </c>
      <c r="D23" s="29" t="s">
        <v>45</v>
      </c>
      <c r="E23" s="29">
        <v>84</v>
      </c>
      <c r="F23" s="29">
        <v>101</v>
      </c>
      <c r="G23" s="29"/>
      <c r="H23" s="29"/>
      <c r="I23" s="29"/>
      <c r="J23" s="29"/>
      <c r="K23" s="32">
        <f t="shared" si="1"/>
        <v>185</v>
      </c>
      <c r="L23" s="32" t="s">
        <v>927</v>
      </c>
      <c r="M23" s="32"/>
      <c r="N23" s="39">
        <f t="shared" si="2"/>
        <v>184.9983</v>
      </c>
      <c r="O23" s="32">
        <f t="shared" si="3"/>
        <v>2</v>
      </c>
      <c r="P23" s="32">
        <f t="shared" ca="1" si="4"/>
        <v>0</v>
      </c>
      <c r="Q23" s="33" t="s">
        <v>120</v>
      </c>
      <c r="R23" s="55">
        <f t="shared" si="5"/>
        <v>0</v>
      </c>
      <c r="S23" s="34">
        <f t="shared" si="6"/>
        <v>185.0924</v>
      </c>
      <c r="T23" s="29">
        <v>84</v>
      </c>
      <c r="U23" s="29">
        <v>101</v>
      </c>
      <c r="V23" s="29"/>
      <c r="W23" s="29"/>
      <c r="X23" s="29"/>
      <c r="Y23" s="29"/>
      <c r="AE23" s="54"/>
      <c r="AF23" s="54"/>
      <c r="AI23" s="38"/>
      <c r="AJ23" s="38"/>
      <c r="AK23" s="38"/>
      <c r="AL23" s="48"/>
    </row>
    <row r="24" spans="1:38" s="26" customFormat="1">
      <c r="A24" s="29">
        <v>17</v>
      </c>
      <c r="B24" s="1">
        <v>17</v>
      </c>
      <c r="C24" s="1" t="s">
        <v>270</v>
      </c>
      <c r="D24" s="29" t="s">
        <v>59</v>
      </c>
      <c r="E24" s="29"/>
      <c r="F24" s="29">
        <v>170</v>
      </c>
      <c r="G24" s="29"/>
      <c r="H24" s="29"/>
      <c r="I24" s="29"/>
      <c r="J24" s="29"/>
      <c r="K24" s="32">
        <f t="shared" si="1"/>
        <v>170</v>
      </c>
      <c r="L24" s="32" t="s">
        <v>927</v>
      </c>
      <c r="M24" s="32"/>
      <c r="N24" s="39">
        <f t="shared" si="2"/>
        <v>169.9982</v>
      </c>
      <c r="O24" s="32">
        <f t="shared" si="3"/>
        <v>1</v>
      </c>
      <c r="P24" s="32" t="str">
        <f t="shared" ca="1" si="4"/>
        <v>Y</v>
      </c>
      <c r="Q24" s="33" t="s">
        <v>120</v>
      </c>
      <c r="R24" s="34">
        <f t="shared" si="5"/>
        <v>0</v>
      </c>
      <c r="S24" s="34">
        <f t="shared" si="6"/>
        <v>170.01519999999999</v>
      </c>
      <c r="T24" s="29"/>
      <c r="U24" s="29">
        <v>170</v>
      </c>
      <c r="V24" s="29"/>
      <c r="W24" s="29"/>
      <c r="X24" s="29"/>
      <c r="Y24" s="29"/>
      <c r="AE24" s="54"/>
      <c r="AF24" s="54"/>
      <c r="AI24" s="38"/>
      <c r="AJ24" s="38"/>
      <c r="AK24" s="38"/>
      <c r="AL24" s="48"/>
    </row>
    <row r="25" spans="1:38" s="26" customFormat="1">
      <c r="A25" s="29">
        <v>18</v>
      </c>
      <c r="B25" s="1">
        <v>18</v>
      </c>
      <c r="C25" s="1" t="s">
        <v>667</v>
      </c>
      <c r="D25" s="29" t="s">
        <v>41</v>
      </c>
      <c r="E25" s="29">
        <v>162</v>
      </c>
      <c r="F25" s="29"/>
      <c r="G25" s="29"/>
      <c r="H25" s="29"/>
      <c r="I25" s="29"/>
      <c r="J25" s="29"/>
      <c r="K25" s="32">
        <f t="shared" si="1"/>
        <v>162</v>
      </c>
      <c r="L25" s="32" t="s">
        <v>927</v>
      </c>
      <c r="M25" s="32"/>
      <c r="N25" s="39">
        <f t="shared" si="2"/>
        <v>161.99809999999999</v>
      </c>
      <c r="O25" s="32">
        <f t="shared" si="3"/>
        <v>1</v>
      </c>
      <c r="P25" s="32">
        <f t="shared" ca="1" si="4"/>
        <v>0</v>
      </c>
      <c r="Q25" s="33" t="s">
        <v>120</v>
      </c>
      <c r="R25" s="55">
        <f t="shared" si="5"/>
        <v>0</v>
      </c>
      <c r="S25" s="34">
        <f t="shared" si="6"/>
        <v>162.1601</v>
      </c>
      <c r="T25" s="29">
        <v>162</v>
      </c>
      <c r="U25" s="29"/>
      <c r="V25" s="29"/>
      <c r="W25" s="29"/>
      <c r="X25" s="29"/>
      <c r="Y25" s="29"/>
      <c r="AE25" s="54"/>
      <c r="AF25" s="54"/>
      <c r="AI25" s="38"/>
      <c r="AJ25" s="38"/>
      <c r="AK25" s="38"/>
      <c r="AL25" s="48"/>
    </row>
    <row r="26" spans="1:38" s="26" customFormat="1">
      <c r="A26" s="29">
        <v>19</v>
      </c>
      <c r="B26" s="1">
        <v>19</v>
      </c>
      <c r="C26" s="1" t="s">
        <v>668</v>
      </c>
      <c r="D26" s="29" t="s">
        <v>45</v>
      </c>
      <c r="E26" s="29">
        <v>157</v>
      </c>
      <c r="F26" s="29"/>
      <c r="G26" s="29"/>
      <c r="H26" s="29"/>
      <c r="I26" s="29"/>
      <c r="J26" s="29"/>
      <c r="K26" s="32">
        <f t="shared" si="1"/>
        <v>157</v>
      </c>
      <c r="L26" s="32" t="s">
        <v>927</v>
      </c>
      <c r="M26" s="32"/>
      <c r="N26" s="39">
        <f t="shared" si="2"/>
        <v>156.99799999999999</v>
      </c>
      <c r="O26" s="32">
        <f t="shared" si="3"/>
        <v>1</v>
      </c>
      <c r="P26" s="32">
        <f t="shared" ca="1" si="4"/>
        <v>0</v>
      </c>
      <c r="Q26" s="33" t="s">
        <v>120</v>
      </c>
      <c r="R26" s="55">
        <f t="shared" si="5"/>
        <v>0</v>
      </c>
      <c r="S26" s="34">
        <f t="shared" si="6"/>
        <v>157.155</v>
      </c>
      <c r="T26" s="29">
        <v>157</v>
      </c>
      <c r="U26" s="29"/>
      <c r="V26" s="29"/>
      <c r="W26" s="29"/>
      <c r="X26" s="29"/>
      <c r="Y26" s="29"/>
      <c r="AE26" s="54"/>
      <c r="AF26" s="54"/>
      <c r="AI26" s="38"/>
      <c r="AJ26" s="38"/>
      <c r="AK26" s="38"/>
      <c r="AL26" s="48"/>
    </row>
    <row r="27" spans="1:38" s="26" customFormat="1">
      <c r="A27" s="29">
        <v>20</v>
      </c>
      <c r="B27" s="1">
        <v>20</v>
      </c>
      <c r="C27" s="1" t="s">
        <v>669</v>
      </c>
      <c r="D27" s="29" t="s">
        <v>117</v>
      </c>
      <c r="E27" s="29">
        <v>155</v>
      </c>
      <c r="F27" s="29"/>
      <c r="G27" s="29"/>
      <c r="H27" s="29"/>
      <c r="I27" s="29"/>
      <c r="J27" s="29"/>
      <c r="K27" s="32">
        <f t="shared" si="1"/>
        <v>155</v>
      </c>
      <c r="L27" s="32" t="s">
        <v>927</v>
      </c>
      <c r="M27" s="32"/>
      <c r="N27" s="39">
        <f t="shared" si="2"/>
        <v>154.99789999999999</v>
      </c>
      <c r="O27" s="32">
        <f t="shared" si="3"/>
        <v>1</v>
      </c>
      <c r="P27" s="32">
        <f t="shared" ca="1" si="4"/>
        <v>0</v>
      </c>
      <c r="Q27" s="33" t="s">
        <v>120</v>
      </c>
      <c r="R27" s="55">
        <f t="shared" si="5"/>
        <v>0</v>
      </c>
      <c r="S27" s="34">
        <f t="shared" si="6"/>
        <v>155.15289999999999</v>
      </c>
      <c r="T27" s="29">
        <v>155</v>
      </c>
      <c r="U27" s="29"/>
      <c r="V27" s="29"/>
      <c r="W27" s="29"/>
      <c r="X27" s="29"/>
      <c r="Y27" s="29"/>
      <c r="AE27" s="54"/>
      <c r="AF27" s="54"/>
      <c r="AI27" s="38"/>
      <c r="AJ27" s="38"/>
      <c r="AK27" s="38"/>
      <c r="AL27" s="48"/>
    </row>
    <row r="28" spans="1:38" s="26" customFormat="1">
      <c r="A28" s="29">
        <v>21</v>
      </c>
      <c r="B28" s="1">
        <v>21</v>
      </c>
      <c r="C28" s="1" t="s">
        <v>321</v>
      </c>
      <c r="D28" s="29" t="s">
        <v>108</v>
      </c>
      <c r="E28" s="29"/>
      <c r="F28" s="29">
        <v>155</v>
      </c>
      <c r="G28" s="29"/>
      <c r="H28" s="29"/>
      <c r="I28" s="29"/>
      <c r="J28" s="29"/>
      <c r="K28" s="32">
        <f t="shared" si="1"/>
        <v>155</v>
      </c>
      <c r="L28" s="32" t="s">
        <v>927</v>
      </c>
      <c r="M28" s="32"/>
      <c r="N28" s="39">
        <f t="shared" si="2"/>
        <v>154.99780000000001</v>
      </c>
      <c r="O28" s="32">
        <f t="shared" si="3"/>
        <v>1</v>
      </c>
      <c r="P28" s="32" t="str">
        <f t="shared" ca="1" si="4"/>
        <v>Y</v>
      </c>
      <c r="Q28" s="33" t="s">
        <v>120</v>
      </c>
      <c r="R28" s="34">
        <f t="shared" si="5"/>
        <v>0</v>
      </c>
      <c r="S28" s="34">
        <f t="shared" si="6"/>
        <v>155.01330000000002</v>
      </c>
      <c r="T28" s="29"/>
      <c r="U28" s="29">
        <v>155</v>
      </c>
      <c r="V28" s="29"/>
      <c r="W28" s="29"/>
      <c r="X28" s="29"/>
      <c r="Y28" s="29"/>
      <c r="AE28" s="54"/>
      <c r="AF28" s="54"/>
      <c r="AI28" s="38"/>
      <c r="AJ28" s="38"/>
      <c r="AK28" s="38"/>
      <c r="AL28" s="48"/>
    </row>
    <row r="29" spans="1:38" s="26" customFormat="1">
      <c r="A29" s="29">
        <v>22</v>
      </c>
      <c r="B29" s="1">
        <v>22</v>
      </c>
      <c r="C29" s="1" t="s">
        <v>670</v>
      </c>
      <c r="D29" s="29" t="s">
        <v>108</v>
      </c>
      <c r="E29" s="29">
        <v>151</v>
      </c>
      <c r="F29" s="29"/>
      <c r="G29" s="29"/>
      <c r="H29" s="29"/>
      <c r="I29" s="29"/>
      <c r="J29" s="29"/>
      <c r="K29" s="32">
        <f t="shared" si="1"/>
        <v>151</v>
      </c>
      <c r="L29" s="32" t="s">
        <v>927</v>
      </c>
      <c r="M29" s="32"/>
      <c r="N29" s="39">
        <f t="shared" si="2"/>
        <v>150.99770000000001</v>
      </c>
      <c r="O29" s="32">
        <f t="shared" si="3"/>
        <v>1</v>
      </c>
      <c r="P29" s="32">
        <f t="shared" ca="1" si="4"/>
        <v>0</v>
      </c>
      <c r="Q29" s="33" t="s">
        <v>120</v>
      </c>
      <c r="R29" s="55">
        <f t="shared" si="5"/>
        <v>0</v>
      </c>
      <c r="S29" s="34">
        <f t="shared" si="6"/>
        <v>151.14870000000002</v>
      </c>
      <c r="T29" s="29">
        <v>151</v>
      </c>
      <c r="U29" s="29"/>
      <c r="V29" s="29"/>
      <c r="W29" s="29"/>
      <c r="X29" s="29"/>
      <c r="Y29" s="29"/>
      <c r="AE29" s="54"/>
      <c r="AF29" s="54"/>
      <c r="AI29" s="38"/>
      <c r="AJ29" s="38"/>
      <c r="AK29" s="38"/>
      <c r="AL29" s="48"/>
    </row>
    <row r="30" spans="1:38" s="26" customFormat="1">
      <c r="A30" s="29">
        <v>23</v>
      </c>
      <c r="B30" s="1">
        <v>23</v>
      </c>
      <c r="C30" s="1" t="s">
        <v>671</v>
      </c>
      <c r="D30" s="29" t="s">
        <v>108</v>
      </c>
      <c r="E30" s="29">
        <v>149</v>
      </c>
      <c r="F30" s="29"/>
      <c r="G30" s="29"/>
      <c r="H30" s="29"/>
      <c r="I30" s="29"/>
      <c r="J30" s="29"/>
      <c r="K30" s="32">
        <f t="shared" si="1"/>
        <v>149</v>
      </c>
      <c r="L30" s="32" t="s">
        <v>927</v>
      </c>
      <c r="M30" s="32"/>
      <c r="N30" s="39">
        <f t="shared" si="2"/>
        <v>148.99760000000001</v>
      </c>
      <c r="O30" s="32">
        <f t="shared" si="3"/>
        <v>1</v>
      </c>
      <c r="P30" s="32">
        <f t="shared" ca="1" si="4"/>
        <v>0</v>
      </c>
      <c r="Q30" s="33" t="s">
        <v>120</v>
      </c>
      <c r="R30" s="55">
        <f t="shared" si="5"/>
        <v>0</v>
      </c>
      <c r="S30" s="34">
        <f t="shared" si="6"/>
        <v>149.14660000000001</v>
      </c>
      <c r="T30" s="29">
        <v>149</v>
      </c>
      <c r="U30" s="29"/>
      <c r="V30" s="29"/>
      <c r="W30" s="29"/>
      <c r="X30" s="29"/>
      <c r="Y30" s="29"/>
      <c r="AE30" s="54"/>
      <c r="AF30" s="54"/>
      <c r="AI30" s="38"/>
      <c r="AJ30" s="38"/>
      <c r="AK30" s="38"/>
      <c r="AL30" s="48"/>
    </row>
    <row r="31" spans="1:38" s="26" customFormat="1">
      <c r="A31" s="29">
        <v>24</v>
      </c>
      <c r="B31" s="1">
        <v>24</v>
      </c>
      <c r="C31" s="1" t="s">
        <v>336</v>
      </c>
      <c r="D31" s="29" t="s">
        <v>137</v>
      </c>
      <c r="E31" s="29"/>
      <c r="F31" s="29">
        <v>149</v>
      </c>
      <c r="G31" s="29"/>
      <c r="H31" s="29"/>
      <c r="I31" s="29"/>
      <c r="J31" s="29"/>
      <c r="K31" s="32">
        <f t="shared" si="1"/>
        <v>149</v>
      </c>
      <c r="L31" s="32" t="s">
        <v>927</v>
      </c>
      <c r="M31" s="32"/>
      <c r="N31" s="39">
        <f t="shared" si="2"/>
        <v>148.9975</v>
      </c>
      <c r="O31" s="32">
        <f t="shared" si="3"/>
        <v>1</v>
      </c>
      <c r="P31" s="32" t="str">
        <f t="shared" ca="1" si="4"/>
        <v>Y</v>
      </c>
      <c r="Q31" s="33" t="s">
        <v>120</v>
      </c>
      <c r="R31" s="34">
        <f t="shared" si="5"/>
        <v>0</v>
      </c>
      <c r="S31" s="34">
        <f t="shared" si="6"/>
        <v>149.01240000000001</v>
      </c>
      <c r="T31" s="29"/>
      <c r="U31" s="29">
        <v>149</v>
      </c>
      <c r="V31" s="29"/>
      <c r="W31" s="29"/>
      <c r="X31" s="29"/>
      <c r="Y31" s="29"/>
      <c r="AE31" s="54"/>
      <c r="AF31" s="54"/>
      <c r="AI31" s="38"/>
      <c r="AJ31" s="38"/>
      <c r="AK31" s="38"/>
      <c r="AL31" s="48"/>
    </row>
    <row r="32" spans="1:38" s="26" customFormat="1">
      <c r="A32" s="29">
        <v>25</v>
      </c>
      <c r="B32" s="1">
        <v>25</v>
      </c>
      <c r="C32" s="1" t="s">
        <v>672</v>
      </c>
      <c r="D32" s="29" t="s">
        <v>41</v>
      </c>
      <c r="E32" s="29">
        <v>143</v>
      </c>
      <c r="F32" s="29"/>
      <c r="G32" s="29"/>
      <c r="H32" s="29"/>
      <c r="I32" s="29"/>
      <c r="J32" s="29"/>
      <c r="K32" s="32">
        <f t="shared" si="1"/>
        <v>143</v>
      </c>
      <c r="L32" s="32" t="s">
        <v>927</v>
      </c>
      <c r="M32" s="32"/>
      <c r="N32" s="39">
        <f t="shared" si="2"/>
        <v>142.9974</v>
      </c>
      <c r="O32" s="32">
        <f t="shared" si="3"/>
        <v>1</v>
      </c>
      <c r="P32" s="32">
        <f t="shared" ca="1" si="4"/>
        <v>0</v>
      </c>
      <c r="Q32" s="33" t="s">
        <v>120</v>
      </c>
      <c r="R32" s="55">
        <f t="shared" si="5"/>
        <v>0</v>
      </c>
      <c r="S32" s="34">
        <f t="shared" si="6"/>
        <v>143.1404</v>
      </c>
      <c r="T32" s="29">
        <v>143</v>
      </c>
      <c r="U32" s="29"/>
      <c r="V32" s="29"/>
      <c r="W32" s="29"/>
      <c r="X32" s="29"/>
      <c r="Y32" s="29"/>
      <c r="AE32" s="54"/>
      <c r="AF32" s="54"/>
      <c r="AI32" s="38"/>
      <c r="AJ32" s="38"/>
      <c r="AK32" s="38"/>
      <c r="AL32" s="48"/>
    </row>
    <row r="33" spans="1:38" s="26" customFormat="1">
      <c r="A33" s="29">
        <v>26</v>
      </c>
      <c r="B33" s="1">
        <v>26</v>
      </c>
      <c r="C33" s="1" t="s">
        <v>673</v>
      </c>
      <c r="D33" s="29" t="s">
        <v>45</v>
      </c>
      <c r="E33" s="29">
        <v>141</v>
      </c>
      <c r="F33" s="29"/>
      <c r="G33" s="29"/>
      <c r="H33" s="29"/>
      <c r="I33" s="29"/>
      <c r="J33" s="29"/>
      <c r="K33" s="32">
        <f t="shared" si="1"/>
        <v>141</v>
      </c>
      <c r="L33" s="32" t="s">
        <v>927</v>
      </c>
      <c r="M33" s="32"/>
      <c r="N33" s="39">
        <f t="shared" si="2"/>
        <v>140.9973</v>
      </c>
      <c r="O33" s="32">
        <f t="shared" si="3"/>
        <v>1</v>
      </c>
      <c r="P33" s="32">
        <f t="shared" ca="1" si="4"/>
        <v>0</v>
      </c>
      <c r="Q33" s="33" t="s">
        <v>120</v>
      </c>
      <c r="R33" s="55">
        <f t="shared" si="5"/>
        <v>0</v>
      </c>
      <c r="S33" s="34">
        <f t="shared" si="6"/>
        <v>141.13829999999999</v>
      </c>
      <c r="T33" s="29">
        <v>141</v>
      </c>
      <c r="U33" s="29"/>
      <c r="V33" s="29"/>
      <c r="W33" s="29"/>
      <c r="X33" s="29"/>
      <c r="Y33" s="29"/>
      <c r="AE33" s="54"/>
      <c r="AF33" s="54"/>
      <c r="AI33" s="38"/>
      <c r="AJ33" s="38"/>
      <c r="AK33" s="38"/>
      <c r="AL33" s="48"/>
    </row>
    <row r="34" spans="1:38" s="26" customFormat="1">
      <c r="A34" s="29">
        <v>27</v>
      </c>
      <c r="B34" s="1">
        <v>27</v>
      </c>
      <c r="C34" s="1" t="s">
        <v>370</v>
      </c>
      <c r="D34" s="29" t="s">
        <v>77</v>
      </c>
      <c r="E34" s="29"/>
      <c r="F34" s="29">
        <v>135</v>
      </c>
      <c r="G34" s="29"/>
      <c r="H34" s="29"/>
      <c r="I34" s="29"/>
      <c r="J34" s="29"/>
      <c r="K34" s="32">
        <f t="shared" si="1"/>
        <v>135</v>
      </c>
      <c r="L34" s="32" t="s">
        <v>927</v>
      </c>
      <c r="M34" s="32"/>
      <c r="N34" s="39">
        <f t="shared" si="2"/>
        <v>134.99719999999999</v>
      </c>
      <c r="O34" s="32">
        <f t="shared" si="3"/>
        <v>1</v>
      </c>
      <c r="P34" s="32" t="str">
        <f t="shared" ca="1" si="4"/>
        <v>Y</v>
      </c>
      <c r="Q34" s="33" t="s">
        <v>120</v>
      </c>
      <c r="R34" s="34">
        <f t="shared" si="5"/>
        <v>0</v>
      </c>
      <c r="S34" s="34">
        <f t="shared" si="6"/>
        <v>135.01069999999999</v>
      </c>
      <c r="T34" s="29"/>
      <c r="U34" s="29">
        <v>135</v>
      </c>
      <c r="V34" s="29"/>
      <c r="W34" s="29"/>
      <c r="X34" s="29"/>
      <c r="Y34" s="29"/>
      <c r="AE34" s="54"/>
      <c r="AF34" s="54"/>
      <c r="AI34" s="38"/>
      <c r="AJ34" s="38"/>
      <c r="AK34" s="38"/>
      <c r="AL34" s="48"/>
    </row>
    <row r="35" spans="1:38" s="26" customFormat="1">
      <c r="A35" s="29">
        <v>28</v>
      </c>
      <c r="B35" s="1">
        <v>28</v>
      </c>
      <c r="C35" s="1" t="s">
        <v>674</v>
      </c>
      <c r="D35" s="29" t="s">
        <v>53</v>
      </c>
      <c r="E35" s="29">
        <v>131</v>
      </c>
      <c r="F35" s="29"/>
      <c r="G35" s="29"/>
      <c r="H35" s="29"/>
      <c r="I35" s="29"/>
      <c r="J35" s="29"/>
      <c r="K35" s="32">
        <f t="shared" si="1"/>
        <v>131</v>
      </c>
      <c r="L35" s="32" t="s">
        <v>927</v>
      </c>
      <c r="M35" s="32"/>
      <c r="N35" s="39">
        <f t="shared" si="2"/>
        <v>130.99709999999999</v>
      </c>
      <c r="O35" s="32">
        <f t="shared" si="3"/>
        <v>1</v>
      </c>
      <c r="P35" s="32">
        <f t="shared" ca="1" si="4"/>
        <v>0</v>
      </c>
      <c r="Q35" s="33" t="s">
        <v>120</v>
      </c>
      <c r="R35" s="55">
        <f t="shared" si="5"/>
        <v>0</v>
      </c>
      <c r="S35" s="34">
        <f t="shared" si="6"/>
        <v>131.12809999999999</v>
      </c>
      <c r="T35" s="29">
        <v>131</v>
      </c>
      <c r="U35" s="29"/>
      <c r="V35" s="29"/>
      <c r="W35" s="29"/>
      <c r="X35" s="29"/>
      <c r="Y35" s="29"/>
      <c r="AE35" s="54"/>
      <c r="AF35" s="54"/>
      <c r="AI35" s="38"/>
      <c r="AJ35" s="38"/>
      <c r="AK35" s="38"/>
      <c r="AL35" s="48"/>
    </row>
    <row r="36" spans="1:38" s="26" customFormat="1">
      <c r="A36" s="29">
        <v>29</v>
      </c>
      <c r="B36" s="1">
        <v>29</v>
      </c>
      <c r="C36" s="1" t="s">
        <v>425</v>
      </c>
      <c r="D36" s="29" t="s">
        <v>108</v>
      </c>
      <c r="E36" s="29"/>
      <c r="F36" s="29">
        <v>110</v>
      </c>
      <c r="G36" s="29"/>
      <c r="H36" s="29"/>
      <c r="I36" s="29"/>
      <c r="J36" s="29"/>
      <c r="K36" s="32">
        <f t="shared" si="1"/>
        <v>110</v>
      </c>
      <c r="L36" s="32" t="s">
        <v>927</v>
      </c>
      <c r="M36" s="32"/>
      <c r="N36" s="39">
        <f t="shared" si="2"/>
        <v>109.997</v>
      </c>
      <c r="O36" s="32">
        <f t="shared" si="3"/>
        <v>1</v>
      </c>
      <c r="P36" s="32" t="str">
        <f t="shared" ca="1" si="4"/>
        <v>Y</v>
      </c>
      <c r="Q36" s="33" t="s">
        <v>120</v>
      </c>
      <c r="R36" s="34">
        <f t="shared" si="5"/>
        <v>0</v>
      </c>
      <c r="S36" s="34">
        <f t="shared" si="6"/>
        <v>110.008</v>
      </c>
      <c r="T36" s="29"/>
      <c r="U36" s="29">
        <v>110</v>
      </c>
      <c r="V36" s="29"/>
      <c r="W36" s="29"/>
      <c r="X36" s="29"/>
      <c r="Y36" s="29"/>
      <c r="AE36" s="54"/>
      <c r="AF36" s="54"/>
      <c r="AI36" s="38"/>
      <c r="AJ36" s="38"/>
      <c r="AK36" s="38"/>
      <c r="AL36" s="48"/>
    </row>
    <row r="37" spans="1:38" s="26" customFormat="1">
      <c r="A37" s="29">
        <v>30</v>
      </c>
      <c r="B37" s="1">
        <v>30</v>
      </c>
      <c r="C37" s="1" t="s">
        <v>675</v>
      </c>
      <c r="D37" s="29" t="s">
        <v>117</v>
      </c>
      <c r="E37" s="29">
        <v>79</v>
      </c>
      <c r="F37" s="29"/>
      <c r="G37" s="29"/>
      <c r="H37" s="29"/>
      <c r="I37" s="29"/>
      <c r="J37" s="29"/>
      <c r="K37" s="32">
        <f t="shared" si="1"/>
        <v>79</v>
      </c>
      <c r="L37" s="32" t="s">
        <v>927</v>
      </c>
      <c r="M37" s="32"/>
      <c r="N37" s="39">
        <f t="shared" si="2"/>
        <v>78.996899999999997</v>
      </c>
      <c r="O37" s="32">
        <f t="shared" si="3"/>
        <v>1</v>
      </c>
      <c r="P37" s="32">
        <f t="shared" ca="1" si="4"/>
        <v>0</v>
      </c>
      <c r="Q37" s="33" t="s">
        <v>120</v>
      </c>
      <c r="R37" s="55">
        <f t="shared" si="5"/>
        <v>0</v>
      </c>
      <c r="S37" s="34">
        <f t="shared" si="6"/>
        <v>79.07589999999999</v>
      </c>
      <c r="T37" s="29">
        <v>79</v>
      </c>
      <c r="U37" s="29"/>
      <c r="V37" s="29"/>
      <c r="W37" s="29"/>
      <c r="X37" s="29"/>
      <c r="Y37" s="29"/>
      <c r="AE37" s="54"/>
      <c r="AF37" s="54"/>
      <c r="AI37" s="38"/>
      <c r="AJ37" s="38"/>
      <c r="AK37" s="38"/>
      <c r="AL37" s="48"/>
    </row>
    <row r="38" spans="1:38" s="26" customFormat="1">
      <c r="A38" s="29">
        <v>31</v>
      </c>
      <c r="B38" s="1">
        <v>31</v>
      </c>
      <c r="C38" s="1" t="s">
        <v>676</v>
      </c>
      <c r="D38" s="29" t="s">
        <v>96</v>
      </c>
      <c r="E38" s="29">
        <v>72</v>
      </c>
      <c r="F38" s="29"/>
      <c r="G38" s="29"/>
      <c r="H38" s="29"/>
      <c r="I38" s="29"/>
      <c r="J38" s="29"/>
      <c r="K38" s="32">
        <f t="shared" si="1"/>
        <v>72</v>
      </c>
      <c r="L38" s="32" t="s">
        <v>927</v>
      </c>
      <c r="M38" s="32"/>
      <c r="N38" s="39">
        <f t="shared" si="2"/>
        <v>71.996799999999993</v>
      </c>
      <c r="O38" s="32">
        <f t="shared" si="3"/>
        <v>1</v>
      </c>
      <c r="P38" s="32">
        <f t="shared" ca="1" si="4"/>
        <v>0</v>
      </c>
      <c r="Q38" s="33" t="s">
        <v>120</v>
      </c>
      <c r="R38" s="55">
        <f t="shared" si="5"/>
        <v>0</v>
      </c>
      <c r="S38" s="34">
        <f t="shared" si="6"/>
        <v>72.068799999999996</v>
      </c>
      <c r="T38" s="29">
        <v>72</v>
      </c>
      <c r="U38" s="29"/>
      <c r="V38" s="29"/>
      <c r="W38" s="29"/>
      <c r="X38" s="29"/>
      <c r="Y38" s="29"/>
      <c r="AE38" s="54"/>
      <c r="AF38" s="54"/>
      <c r="AI38" s="38"/>
      <c r="AJ38" s="38"/>
      <c r="AK38" s="38"/>
      <c r="AL38" s="48"/>
    </row>
    <row r="39" spans="1:38" s="26" customFormat="1">
      <c r="A39" s="29">
        <v>32</v>
      </c>
      <c r="B39" s="1">
        <v>32</v>
      </c>
      <c r="C39" s="1" t="s">
        <v>677</v>
      </c>
      <c r="D39" s="29" t="s">
        <v>41</v>
      </c>
      <c r="E39" s="29">
        <v>71</v>
      </c>
      <c r="F39" s="29"/>
      <c r="G39" s="29"/>
      <c r="H39" s="29"/>
      <c r="I39" s="29"/>
      <c r="J39" s="29"/>
      <c r="K39" s="32">
        <f t="shared" si="1"/>
        <v>71</v>
      </c>
      <c r="L39" s="32" t="s">
        <v>927</v>
      </c>
      <c r="M39" s="32"/>
      <c r="N39" s="39">
        <f t="shared" si="2"/>
        <v>70.996700000000004</v>
      </c>
      <c r="O39" s="32">
        <f t="shared" si="3"/>
        <v>1</v>
      </c>
      <c r="P39" s="32">
        <f t="shared" ca="1" si="4"/>
        <v>0</v>
      </c>
      <c r="Q39" s="33" t="s">
        <v>120</v>
      </c>
      <c r="R39" s="55">
        <f t="shared" si="5"/>
        <v>0</v>
      </c>
      <c r="S39" s="34">
        <f t="shared" si="6"/>
        <v>71.067700000000002</v>
      </c>
      <c r="T39" s="29">
        <v>71</v>
      </c>
      <c r="U39" s="29"/>
      <c r="V39" s="29"/>
      <c r="W39" s="29"/>
      <c r="X39" s="29"/>
      <c r="Y39" s="29"/>
      <c r="AE39" s="54"/>
      <c r="AF39" s="54"/>
      <c r="AI39" s="38"/>
      <c r="AJ39" s="38"/>
      <c r="AK39" s="38"/>
      <c r="AL39" s="48"/>
    </row>
    <row r="40" spans="1:38" s="26" customFormat="1">
      <c r="A40" s="29">
        <v>33</v>
      </c>
      <c r="B40" s="1">
        <v>33</v>
      </c>
      <c r="C40" s="1" t="s">
        <v>678</v>
      </c>
      <c r="D40" s="29" t="s">
        <v>137</v>
      </c>
      <c r="E40" s="29">
        <v>51</v>
      </c>
      <c r="F40" s="29"/>
      <c r="G40" s="29"/>
      <c r="H40" s="29"/>
      <c r="I40" s="29"/>
      <c r="J40" s="29"/>
      <c r="K40" s="32">
        <f t="shared" si="1"/>
        <v>51</v>
      </c>
      <c r="L40" s="32" t="s">
        <v>927</v>
      </c>
      <c r="M40" s="32"/>
      <c r="N40" s="39">
        <f t="shared" si="2"/>
        <v>50.996600000000001</v>
      </c>
      <c r="O40" s="32">
        <f t="shared" si="3"/>
        <v>1</v>
      </c>
      <c r="P40" s="32">
        <f t="shared" ca="1" si="4"/>
        <v>0</v>
      </c>
      <c r="Q40" s="33" t="s">
        <v>120</v>
      </c>
      <c r="R40" s="55">
        <f t="shared" si="5"/>
        <v>0</v>
      </c>
      <c r="S40" s="34">
        <f t="shared" si="6"/>
        <v>51.047600000000003</v>
      </c>
      <c r="T40" s="29">
        <v>51</v>
      </c>
      <c r="U40" s="29"/>
      <c r="V40" s="29"/>
      <c r="W40" s="29"/>
      <c r="X40" s="29"/>
      <c r="Y40" s="29"/>
      <c r="AE40" s="54"/>
      <c r="AF40" s="54"/>
      <c r="AI40" s="38"/>
      <c r="AJ40" s="38"/>
      <c r="AK40" s="38"/>
      <c r="AL40" s="48"/>
    </row>
    <row r="41" spans="1:38" ht="5.0999999999999996" customHeight="1">
      <c r="A41" s="27"/>
      <c r="B41" s="27"/>
      <c r="D41" s="50"/>
      <c r="E41" s="27"/>
      <c r="F41" s="29"/>
      <c r="G41" s="29"/>
      <c r="H41" s="29"/>
      <c r="I41" s="29"/>
      <c r="J41" s="29"/>
      <c r="K41" s="32"/>
      <c r="L41" s="27"/>
      <c r="M41" s="27"/>
      <c r="N41" s="39"/>
      <c r="O41" s="27"/>
      <c r="P41" s="27"/>
      <c r="R41" s="56"/>
      <c r="S41" s="34"/>
      <c r="T41" s="50"/>
      <c r="U41" s="50"/>
      <c r="V41" s="50"/>
      <c r="W41" s="50"/>
      <c r="X41" s="50"/>
      <c r="Y41" s="50"/>
      <c r="AE41" s="60"/>
      <c r="AF41" s="60"/>
      <c r="AH41" s="26"/>
      <c r="AI41" s="38"/>
      <c r="AJ41" s="38"/>
      <c r="AK41" s="38"/>
      <c r="AL41" s="30"/>
    </row>
    <row r="42" spans="1:38">
      <c r="A42" s="27"/>
      <c r="B42" s="27"/>
      <c r="D42" s="27"/>
      <c r="E42" s="27"/>
      <c r="F42" s="29"/>
      <c r="G42" s="29"/>
      <c r="H42" s="29"/>
      <c r="I42" s="29"/>
      <c r="J42" s="29"/>
      <c r="K42" s="32"/>
      <c r="L42" s="27"/>
      <c r="M42" s="27"/>
      <c r="N42" s="39"/>
      <c r="O42" s="27"/>
      <c r="P42" s="27"/>
      <c r="R42" s="56"/>
      <c r="S42" s="34"/>
      <c r="T42" s="50"/>
      <c r="U42" s="50"/>
      <c r="V42" s="50"/>
      <c r="W42" s="50"/>
      <c r="X42" s="50"/>
      <c r="Y42" s="50"/>
      <c r="AE42" s="60"/>
      <c r="AF42" s="60"/>
      <c r="AH42" s="26"/>
      <c r="AI42" s="38"/>
      <c r="AJ42" s="38"/>
      <c r="AK42" s="38"/>
      <c r="AL42" s="30"/>
    </row>
    <row r="43" spans="1:38">
      <c r="C43" s="26" t="s">
        <v>149</v>
      </c>
      <c r="D43" s="27"/>
      <c r="E43" s="27"/>
      <c r="F43" s="29"/>
      <c r="G43" s="29"/>
      <c r="H43" s="29"/>
      <c r="I43" s="29"/>
      <c r="J43" s="29"/>
      <c r="K43" s="32"/>
      <c r="L43" s="27"/>
      <c r="M43" s="27"/>
      <c r="N43" s="39"/>
      <c r="O43" s="27"/>
      <c r="P43" s="27"/>
      <c r="Q43" s="50" t="str">
        <f>C43</f>
        <v>F35</v>
      </c>
      <c r="R43" s="56"/>
      <c r="S43" s="34"/>
      <c r="T43" s="50"/>
      <c r="U43" s="50"/>
      <c r="V43" s="50"/>
      <c r="W43" s="50"/>
      <c r="X43" s="50"/>
      <c r="Y43" s="50"/>
      <c r="AE43" s="60"/>
      <c r="AF43" s="60"/>
      <c r="AH43" s="26"/>
      <c r="AI43" s="38"/>
      <c r="AJ43" s="38"/>
      <c r="AK43" s="38"/>
      <c r="AL43" s="30"/>
    </row>
    <row r="44" spans="1:38">
      <c r="A44" s="1">
        <v>1</v>
      </c>
      <c r="B44" s="1">
        <v>1</v>
      </c>
      <c r="C44" s="1" t="s">
        <v>148</v>
      </c>
      <c r="D44" s="29" t="s">
        <v>23</v>
      </c>
      <c r="E44" s="29">
        <v>191</v>
      </c>
      <c r="F44" s="29">
        <v>199</v>
      </c>
      <c r="G44" s="29"/>
      <c r="H44" s="29"/>
      <c r="I44" s="29"/>
      <c r="J44" s="29"/>
      <c r="K44" s="32">
        <f t="shared" ref="K44:K64" si="7">IFERROR(LARGE(E44:J44,1),0)+IF($D$5&gt;=2,IFERROR(LARGE(E44:J44,2),0),0)+IF($D$5&gt;=3,IFERROR(LARGE(E44:J44,3),0),0)+IF($D$5&gt;=4,IFERROR(LARGE(E44:J44,4),0),0)+IF($D$5&gt;=5,IFERROR(LARGE(E44:J44,5),0),0)+IF($D$5&gt;=6,IFERROR(LARGE(E44:J44,6),0),0)</f>
        <v>390</v>
      </c>
      <c r="L44" s="32" t="s">
        <v>927</v>
      </c>
      <c r="M44" s="32" t="s">
        <v>679</v>
      </c>
      <c r="N44" s="39">
        <f t="shared" ref="N44:N64" si="8">K44-(ROW(K44)-ROW(K$6))/10000</f>
        <v>389.99619999999999</v>
      </c>
      <c r="O44" s="32">
        <f t="shared" ref="O44:O64" si="9">COUNT(E44:J44)</f>
        <v>2</v>
      </c>
      <c r="P44" s="32">
        <f t="shared" ref="P44:P64" ca="1" si="10">IF(AND(O44=1,OFFSET(D44,0,P$3)&gt;0),"Y",0)</f>
        <v>0</v>
      </c>
      <c r="Q44" s="33" t="s">
        <v>149</v>
      </c>
      <c r="R44" s="55">
        <f t="shared" ref="R44:R64" si="11">1-(Q44=Q43)</f>
        <v>0</v>
      </c>
      <c r="S44" s="34">
        <f t="shared" ref="S44:S64" si="12">N44+T44/1000+U44/10000+V44/100000+W44/1000000+X44/10000000+Y44/100000000</f>
        <v>390.20709999999997</v>
      </c>
      <c r="T44" s="29">
        <v>191</v>
      </c>
      <c r="U44" s="29">
        <v>199</v>
      </c>
      <c r="V44" s="29"/>
      <c r="W44" s="29"/>
      <c r="X44" s="29"/>
      <c r="Y44" s="29"/>
      <c r="AE44" s="60"/>
      <c r="AF44" s="60"/>
      <c r="AH44" s="26"/>
      <c r="AI44" s="38"/>
      <c r="AJ44" s="38"/>
      <c r="AK44" s="38"/>
      <c r="AL44" s="30"/>
    </row>
    <row r="45" spans="1:38">
      <c r="A45" s="1">
        <v>2</v>
      </c>
      <c r="B45" s="1">
        <v>2</v>
      </c>
      <c r="C45" s="1" t="s">
        <v>202</v>
      </c>
      <c r="D45" s="29" t="s">
        <v>108</v>
      </c>
      <c r="E45" s="29">
        <v>174</v>
      </c>
      <c r="F45" s="29">
        <v>186</v>
      </c>
      <c r="G45" s="29"/>
      <c r="H45" s="29"/>
      <c r="I45" s="29"/>
      <c r="J45" s="29"/>
      <c r="K45" s="32">
        <f t="shared" si="7"/>
        <v>360</v>
      </c>
      <c r="L45" s="32" t="s">
        <v>927</v>
      </c>
      <c r="M45" s="32" t="s">
        <v>680</v>
      </c>
      <c r="N45" s="39">
        <f t="shared" si="8"/>
        <v>359.99610000000001</v>
      </c>
      <c r="O45" s="32">
        <f t="shared" si="9"/>
        <v>2</v>
      </c>
      <c r="P45" s="32">
        <f t="shared" ca="1" si="10"/>
        <v>0</v>
      </c>
      <c r="Q45" s="33" t="s">
        <v>149</v>
      </c>
      <c r="R45" s="55">
        <f t="shared" si="11"/>
        <v>0</v>
      </c>
      <c r="S45" s="34">
        <f t="shared" si="12"/>
        <v>360.18869999999998</v>
      </c>
      <c r="T45" s="29">
        <v>174</v>
      </c>
      <c r="U45" s="29">
        <v>186</v>
      </c>
      <c r="V45" s="29"/>
      <c r="W45" s="29"/>
      <c r="X45" s="29"/>
      <c r="Y45" s="29"/>
      <c r="AE45" s="60"/>
      <c r="AF45" s="60"/>
      <c r="AH45" s="26"/>
      <c r="AI45" s="38"/>
      <c r="AJ45" s="38"/>
      <c r="AK45" s="38"/>
      <c r="AL45" s="30"/>
    </row>
    <row r="46" spans="1:38">
      <c r="A46" s="1">
        <v>3</v>
      </c>
      <c r="B46" s="1">
        <v>3</v>
      </c>
      <c r="C46" s="1" t="s">
        <v>245</v>
      </c>
      <c r="D46" s="29" t="s">
        <v>85</v>
      </c>
      <c r="E46" s="29">
        <v>179</v>
      </c>
      <c r="F46" s="29">
        <v>175</v>
      </c>
      <c r="G46" s="29"/>
      <c r="H46" s="29"/>
      <c r="I46" s="29"/>
      <c r="J46" s="29"/>
      <c r="K46" s="32">
        <f t="shared" si="7"/>
        <v>354</v>
      </c>
      <c r="L46" s="32" t="s">
        <v>927</v>
      </c>
      <c r="M46" s="32" t="s">
        <v>681</v>
      </c>
      <c r="N46" s="39">
        <f t="shared" si="8"/>
        <v>353.99599999999998</v>
      </c>
      <c r="O46" s="32">
        <f t="shared" si="9"/>
        <v>2</v>
      </c>
      <c r="P46" s="32">
        <f t="shared" ca="1" si="10"/>
        <v>0</v>
      </c>
      <c r="Q46" s="33" t="s">
        <v>149</v>
      </c>
      <c r="R46" s="55">
        <f t="shared" si="11"/>
        <v>0</v>
      </c>
      <c r="S46" s="34">
        <f t="shared" si="12"/>
        <v>354.19249999999994</v>
      </c>
      <c r="T46" s="29">
        <v>179</v>
      </c>
      <c r="U46" s="29">
        <v>175</v>
      </c>
      <c r="V46" s="29"/>
      <c r="W46" s="29"/>
      <c r="X46" s="29"/>
      <c r="Y46" s="29"/>
      <c r="AE46" s="60"/>
      <c r="AF46" s="60"/>
      <c r="AH46" s="26"/>
      <c r="AI46" s="38"/>
      <c r="AJ46" s="38"/>
      <c r="AK46" s="38"/>
      <c r="AL46" s="30"/>
    </row>
    <row r="47" spans="1:38">
      <c r="A47" s="1">
        <v>4</v>
      </c>
      <c r="B47" s="1">
        <v>4</v>
      </c>
      <c r="C47" s="1" t="s">
        <v>338</v>
      </c>
      <c r="D47" s="29" t="s">
        <v>85</v>
      </c>
      <c r="E47" s="29">
        <v>147</v>
      </c>
      <c r="F47" s="29">
        <v>148</v>
      </c>
      <c r="G47" s="29"/>
      <c r="H47" s="29"/>
      <c r="I47" s="29"/>
      <c r="J47" s="29"/>
      <c r="K47" s="32">
        <f t="shared" si="7"/>
        <v>295</v>
      </c>
      <c r="L47" s="32" t="s">
        <v>927</v>
      </c>
      <c r="M47" s="32"/>
      <c r="N47" s="39">
        <f t="shared" si="8"/>
        <v>294.99590000000001</v>
      </c>
      <c r="O47" s="32">
        <f t="shared" si="9"/>
        <v>2</v>
      </c>
      <c r="P47" s="32">
        <f t="shared" ca="1" si="10"/>
        <v>0</v>
      </c>
      <c r="Q47" s="33" t="s">
        <v>149</v>
      </c>
      <c r="R47" s="55">
        <f t="shared" si="11"/>
        <v>0</v>
      </c>
      <c r="S47" s="34">
        <f t="shared" si="12"/>
        <v>295.15769999999998</v>
      </c>
      <c r="T47" s="29">
        <v>147</v>
      </c>
      <c r="U47" s="29">
        <v>148</v>
      </c>
      <c r="V47" s="29"/>
      <c r="W47" s="29"/>
      <c r="X47" s="29"/>
      <c r="Y47" s="29"/>
      <c r="AE47" s="60"/>
      <c r="AF47" s="60"/>
      <c r="AH47" s="26"/>
      <c r="AI47" s="38"/>
      <c r="AJ47" s="38"/>
      <c r="AK47" s="38"/>
      <c r="AL47" s="30"/>
    </row>
    <row r="48" spans="1:38">
      <c r="A48" s="1">
        <v>5</v>
      </c>
      <c r="B48" s="1">
        <v>5</v>
      </c>
      <c r="C48" s="1" t="s">
        <v>348</v>
      </c>
      <c r="D48" s="29" t="s">
        <v>112</v>
      </c>
      <c r="E48" s="29">
        <v>129</v>
      </c>
      <c r="F48" s="29">
        <v>143</v>
      </c>
      <c r="G48" s="29"/>
      <c r="H48" s="29"/>
      <c r="I48" s="29"/>
      <c r="J48" s="29"/>
      <c r="K48" s="32">
        <f t="shared" si="7"/>
        <v>272</v>
      </c>
      <c r="L48" s="32" t="s">
        <v>927</v>
      </c>
      <c r="M48" s="32"/>
      <c r="N48" s="39">
        <f t="shared" si="8"/>
        <v>271.99579999999997</v>
      </c>
      <c r="O48" s="32">
        <f t="shared" si="9"/>
        <v>2</v>
      </c>
      <c r="P48" s="32">
        <f t="shared" ca="1" si="10"/>
        <v>0</v>
      </c>
      <c r="Q48" s="33" t="s">
        <v>149</v>
      </c>
      <c r="R48" s="55">
        <f t="shared" si="11"/>
        <v>0</v>
      </c>
      <c r="S48" s="34">
        <f t="shared" si="12"/>
        <v>272.13909999999998</v>
      </c>
      <c r="T48" s="29">
        <v>129</v>
      </c>
      <c r="U48" s="29">
        <v>143</v>
      </c>
      <c r="V48" s="29"/>
      <c r="W48" s="29"/>
      <c r="X48" s="29"/>
      <c r="Y48" s="29"/>
      <c r="AE48" s="60"/>
      <c r="AF48" s="60"/>
      <c r="AH48" s="26"/>
      <c r="AI48" s="38"/>
      <c r="AJ48" s="38"/>
      <c r="AK48" s="38"/>
      <c r="AL48" s="30"/>
    </row>
    <row r="49" spans="1:38">
      <c r="A49" s="1">
        <v>6</v>
      </c>
      <c r="B49" s="1">
        <v>6</v>
      </c>
      <c r="C49" s="1" t="s">
        <v>341</v>
      </c>
      <c r="D49" s="29" t="s">
        <v>137</v>
      </c>
      <c r="E49" s="29">
        <v>122</v>
      </c>
      <c r="F49" s="29">
        <v>146</v>
      </c>
      <c r="G49" s="29"/>
      <c r="H49" s="29"/>
      <c r="I49" s="29"/>
      <c r="J49" s="29"/>
      <c r="K49" s="32">
        <f t="shared" si="7"/>
        <v>268</v>
      </c>
      <c r="L49" s="32" t="s">
        <v>927</v>
      </c>
      <c r="M49" s="32"/>
      <c r="N49" s="39">
        <f t="shared" si="8"/>
        <v>267.9957</v>
      </c>
      <c r="O49" s="32">
        <f t="shared" si="9"/>
        <v>2</v>
      </c>
      <c r="P49" s="32">
        <f t="shared" ca="1" si="10"/>
        <v>0</v>
      </c>
      <c r="Q49" s="33" t="s">
        <v>149</v>
      </c>
      <c r="R49" s="55">
        <f t="shared" si="11"/>
        <v>0</v>
      </c>
      <c r="S49" s="34">
        <f t="shared" si="12"/>
        <v>268.13229999999999</v>
      </c>
      <c r="T49" s="29">
        <v>122</v>
      </c>
      <c r="U49" s="29">
        <v>146</v>
      </c>
      <c r="V49" s="29"/>
      <c r="W49" s="29"/>
      <c r="X49" s="29"/>
      <c r="Y49" s="29"/>
      <c r="AE49" s="60"/>
      <c r="AF49" s="60"/>
      <c r="AH49" s="26"/>
      <c r="AI49" s="38"/>
      <c r="AJ49" s="38"/>
      <c r="AK49" s="38"/>
      <c r="AL49" s="30"/>
    </row>
    <row r="50" spans="1:38">
      <c r="A50" s="1">
        <v>7</v>
      </c>
      <c r="B50" s="1">
        <v>7</v>
      </c>
      <c r="C50" s="1" t="s">
        <v>379</v>
      </c>
      <c r="D50" s="29" t="s">
        <v>59</v>
      </c>
      <c r="E50" s="29">
        <v>105</v>
      </c>
      <c r="F50" s="29">
        <v>130</v>
      </c>
      <c r="G50" s="29"/>
      <c r="H50" s="29"/>
      <c r="I50" s="29"/>
      <c r="J50" s="29"/>
      <c r="K50" s="32">
        <f t="shared" si="7"/>
        <v>235</v>
      </c>
      <c r="L50" s="32" t="s">
        <v>927</v>
      </c>
      <c r="M50" s="32"/>
      <c r="N50" s="39">
        <f t="shared" si="8"/>
        <v>234.9956</v>
      </c>
      <c r="O50" s="32">
        <f t="shared" si="9"/>
        <v>2</v>
      </c>
      <c r="P50" s="32">
        <f t="shared" ca="1" si="10"/>
        <v>0</v>
      </c>
      <c r="Q50" s="33" t="s">
        <v>149</v>
      </c>
      <c r="R50" s="55">
        <f t="shared" si="11"/>
        <v>0</v>
      </c>
      <c r="S50" s="34">
        <f t="shared" si="12"/>
        <v>235.11359999999999</v>
      </c>
      <c r="T50" s="29">
        <v>105</v>
      </c>
      <c r="U50" s="29">
        <v>130</v>
      </c>
      <c r="V50" s="29"/>
      <c r="W50" s="29"/>
      <c r="X50" s="29"/>
      <c r="Y50" s="29"/>
      <c r="AE50" s="60"/>
      <c r="AF50" s="60"/>
      <c r="AH50" s="26"/>
      <c r="AI50" s="38"/>
      <c r="AJ50" s="38"/>
      <c r="AK50" s="38"/>
      <c r="AL50" s="30"/>
    </row>
    <row r="51" spans="1:38">
      <c r="A51" s="1">
        <v>8</v>
      </c>
      <c r="B51" s="1">
        <v>8</v>
      </c>
      <c r="C51" s="1" t="s">
        <v>682</v>
      </c>
      <c r="D51" s="29" t="s">
        <v>53</v>
      </c>
      <c r="E51" s="29">
        <v>198</v>
      </c>
      <c r="F51" s="29"/>
      <c r="G51" s="29"/>
      <c r="H51" s="29"/>
      <c r="I51" s="29"/>
      <c r="J51" s="29"/>
      <c r="K51" s="32">
        <f t="shared" si="7"/>
        <v>198</v>
      </c>
      <c r="L51" s="32" t="s">
        <v>927</v>
      </c>
      <c r="M51" s="32"/>
      <c r="N51" s="39">
        <f t="shared" si="8"/>
        <v>197.99549999999999</v>
      </c>
      <c r="O51" s="32">
        <f t="shared" si="9"/>
        <v>1</v>
      </c>
      <c r="P51" s="32">
        <f t="shared" ca="1" si="10"/>
        <v>0</v>
      </c>
      <c r="Q51" s="33" t="s">
        <v>149</v>
      </c>
      <c r="R51" s="55">
        <f t="shared" si="11"/>
        <v>0</v>
      </c>
      <c r="S51" s="34">
        <f t="shared" si="12"/>
        <v>198.1935</v>
      </c>
      <c r="T51" s="29">
        <v>198</v>
      </c>
      <c r="U51" s="29"/>
      <c r="V51" s="29"/>
      <c r="W51" s="29"/>
      <c r="X51" s="29"/>
      <c r="Y51" s="29"/>
      <c r="AE51" s="60"/>
      <c r="AF51" s="60"/>
      <c r="AH51" s="26"/>
      <c r="AI51" s="38"/>
      <c r="AJ51" s="38"/>
      <c r="AK51" s="38"/>
      <c r="AL51" s="30"/>
    </row>
    <row r="52" spans="1:38">
      <c r="A52" s="1">
        <v>9</v>
      </c>
      <c r="B52" s="1">
        <v>9</v>
      </c>
      <c r="C52" s="1" t="s">
        <v>168</v>
      </c>
      <c r="D52" s="29" t="s">
        <v>23</v>
      </c>
      <c r="E52" s="29"/>
      <c r="F52" s="29">
        <v>194</v>
      </c>
      <c r="G52" s="29"/>
      <c r="H52" s="29"/>
      <c r="I52" s="29"/>
      <c r="J52" s="29"/>
      <c r="K52" s="32">
        <f t="shared" si="7"/>
        <v>194</v>
      </c>
      <c r="L52" s="32" t="s">
        <v>927</v>
      </c>
      <c r="M52" s="32"/>
      <c r="N52" s="39">
        <f t="shared" si="8"/>
        <v>193.99539999999999</v>
      </c>
      <c r="O52" s="32">
        <f t="shared" si="9"/>
        <v>1</v>
      </c>
      <c r="P52" s="32" t="str">
        <f t="shared" ca="1" si="10"/>
        <v>Y</v>
      </c>
      <c r="Q52" s="33" t="s">
        <v>149</v>
      </c>
      <c r="R52" s="34">
        <f t="shared" si="11"/>
        <v>0</v>
      </c>
      <c r="S52" s="34">
        <f t="shared" si="12"/>
        <v>194.01479999999998</v>
      </c>
      <c r="T52" s="29"/>
      <c r="U52" s="29">
        <v>194</v>
      </c>
      <c r="V52" s="29"/>
      <c r="W52" s="29"/>
      <c r="X52" s="29"/>
      <c r="Y52" s="29"/>
      <c r="AE52" s="60"/>
      <c r="AF52" s="60"/>
      <c r="AH52" s="26"/>
      <c r="AI52" s="38"/>
      <c r="AJ52" s="38"/>
      <c r="AK52" s="38"/>
      <c r="AL52" s="30"/>
    </row>
    <row r="53" spans="1:38">
      <c r="A53" s="1">
        <v>10</v>
      </c>
      <c r="B53" s="1">
        <v>10</v>
      </c>
      <c r="C53" s="1" t="s">
        <v>683</v>
      </c>
      <c r="D53" s="29" t="s">
        <v>117</v>
      </c>
      <c r="E53" s="29">
        <v>184</v>
      </c>
      <c r="F53" s="29"/>
      <c r="G53" s="29"/>
      <c r="H53" s="29"/>
      <c r="I53" s="29"/>
      <c r="J53" s="29"/>
      <c r="K53" s="32">
        <f t="shared" si="7"/>
        <v>184</v>
      </c>
      <c r="L53" s="32" t="s">
        <v>927</v>
      </c>
      <c r="M53" s="32"/>
      <c r="N53" s="39">
        <f t="shared" si="8"/>
        <v>183.99529999999999</v>
      </c>
      <c r="O53" s="32">
        <f t="shared" si="9"/>
        <v>1</v>
      </c>
      <c r="P53" s="32">
        <f t="shared" ca="1" si="10"/>
        <v>0</v>
      </c>
      <c r="Q53" s="33" t="s">
        <v>149</v>
      </c>
      <c r="R53" s="55">
        <f t="shared" si="11"/>
        <v>0</v>
      </c>
      <c r="S53" s="34">
        <f t="shared" si="12"/>
        <v>184.17929999999998</v>
      </c>
      <c r="T53" s="29">
        <v>184</v>
      </c>
      <c r="U53" s="29"/>
      <c r="V53" s="29"/>
      <c r="W53" s="29"/>
      <c r="X53" s="29"/>
      <c r="Y53" s="29"/>
      <c r="AE53" s="60"/>
      <c r="AF53" s="60"/>
      <c r="AH53" s="26"/>
      <c r="AI53" s="38"/>
      <c r="AJ53" s="38"/>
      <c r="AK53" s="38"/>
      <c r="AL53" s="30"/>
    </row>
    <row r="54" spans="1:38">
      <c r="A54" s="1">
        <v>11</v>
      </c>
      <c r="B54" s="1">
        <v>11</v>
      </c>
      <c r="C54" s="1" t="s">
        <v>684</v>
      </c>
      <c r="D54" s="29" t="s">
        <v>112</v>
      </c>
      <c r="E54" s="29">
        <v>177</v>
      </c>
      <c r="F54" s="29"/>
      <c r="G54" s="29"/>
      <c r="H54" s="29"/>
      <c r="I54" s="29"/>
      <c r="J54" s="29"/>
      <c r="K54" s="32">
        <f t="shared" si="7"/>
        <v>177</v>
      </c>
      <c r="L54" s="32" t="s">
        <v>927</v>
      </c>
      <c r="M54" s="32"/>
      <c r="N54" s="39">
        <f t="shared" si="8"/>
        <v>176.99520000000001</v>
      </c>
      <c r="O54" s="32">
        <f t="shared" si="9"/>
        <v>1</v>
      </c>
      <c r="P54" s="32">
        <f t="shared" ca="1" si="10"/>
        <v>0</v>
      </c>
      <c r="Q54" s="33" t="s">
        <v>149</v>
      </c>
      <c r="R54" s="55">
        <f t="shared" si="11"/>
        <v>0</v>
      </c>
      <c r="S54" s="34">
        <f t="shared" si="12"/>
        <v>177.1722</v>
      </c>
      <c r="T54" s="29">
        <v>177</v>
      </c>
      <c r="U54" s="29"/>
      <c r="V54" s="29"/>
      <c r="W54" s="29"/>
      <c r="X54" s="29"/>
      <c r="Y54" s="29"/>
      <c r="AE54" s="60"/>
      <c r="AF54" s="60"/>
      <c r="AH54" s="26"/>
      <c r="AI54" s="38"/>
      <c r="AJ54" s="38"/>
      <c r="AK54" s="38"/>
      <c r="AL54" s="30"/>
    </row>
    <row r="55" spans="1:38">
      <c r="A55" s="1">
        <v>12</v>
      </c>
      <c r="B55" s="1">
        <v>12</v>
      </c>
      <c r="C55" s="1" t="s">
        <v>298</v>
      </c>
      <c r="D55" s="29" t="s">
        <v>41</v>
      </c>
      <c r="E55" s="29"/>
      <c r="F55" s="29">
        <v>163</v>
      </c>
      <c r="G55" s="29"/>
      <c r="H55" s="29"/>
      <c r="I55" s="29"/>
      <c r="J55" s="29"/>
      <c r="K55" s="32">
        <f t="shared" si="7"/>
        <v>163</v>
      </c>
      <c r="L55" s="32" t="s">
        <v>927</v>
      </c>
      <c r="M55" s="32"/>
      <c r="N55" s="39">
        <f t="shared" si="8"/>
        <v>162.99510000000001</v>
      </c>
      <c r="O55" s="32">
        <f t="shared" si="9"/>
        <v>1</v>
      </c>
      <c r="P55" s="32" t="str">
        <f t="shared" ca="1" si="10"/>
        <v>Y</v>
      </c>
      <c r="Q55" s="33" t="s">
        <v>149</v>
      </c>
      <c r="R55" s="34">
        <f t="shared" si="11"/>
        <v>0</v>
      </c>
      <c r="S55" s="34">
        <f t="shared" si="12"/>
        <v>163.01140000000001</v>
      </c>
      <c r="T55" s="29"/>
      <c r="U55" s="29">
        <v>163</v>
      </c>
      <c r="V55" s="29"/>
      <c r="W55" s="29"/>
      <c r="X55" s="29"/>
      <c r="Y55" s="29"/>
      <c r="AE55" s="60"/>
      <c r="AF55" s="60"/>
      <c r="AH55" s="26"/>
      <c r="AI55" s="38"/>
      <c r="AJ55" s="38"/>
      <c r="AK55" s="38"/>
      <c r="AL55" s="30"/>
    </row>
    <row r="56" spans="1:38">
      <c r="A56" s="1">
        <v>13</v>
      </c>
      <c r="B56" s="1">
        <v>13</v>
      </c>
      <c r="C56" s="1" t="s">
        <v>461</v>
      </c>
      <c r="D56" s="29" t="s">
        <v>391</v>
      </c>
      <c r="E56" s="29">
        <v>60</v>
      </c>
      <c r="F56" s="29">
        <v>91</v>
      </c>
      <c r="G56" s="29"/>
      <c r="H56" s="29"/>
      <c r="I56" s="29"/>
      <c r="J56" s="29"/>
      <c r="K56" s="32">
        <f t="shared" si="7"/>
        <v>151</v>
      </c>
      <c r="L56" s="32" t="s">
        <v>927</v>
      </c>
      <c r="M56" s="32"/>
      <c r="N56" s="39">
        <f t="shared" si="8"/>
        <v>150.995</v>
      </c>
      <c r="O56" s="32">
        <f t="shared" si="9"/>
        <v>2</v>
      </c>
      <c r="P56" s="32">
        <f t="shared" ca="1" si="10"/>
        <v>0</v>
      </c>
      <c r="Q56" s="33" t="s">
        <v>149</v>
      </c>
      <c r="R56" s="55">
        <f t="shared" si="11"/>
        <v>0</v>
      </c>
      <c r="S56" s="34">
        <f t="shared" si="12"/>
        <v>151.0641</v>
      </c>
      <c r="T56" s="29">
        <v>60</v>
      </c>
      <c r="U56" s="29">
        <v>91</v>
      </c>
      <c r="V56" s="29"/>
      <c r="W56" s="29"/>
      <c r="X56" s="29"/>
      <c r="Y56" s="29"/>
      <c r="AE56" s="60"/>
      <c r="AF56" s="60"/>
      <c r="AH56" s="26"/>
      <c r="AI56" s="38"/>
      <c r="AJ56" s="38"/>
      <c r="AK56" s="38"/>
      <c r="AL56" s="30"/>
    </row>
    <row r="57" spans="1:38">
      <c r="A57" s="1">
        <v>14</v>
      </c>
      <c r="B57" s="1">
        <v>14</v>
      </c>
      <c r="C57" s="1" t="s">
        <v>350</v>
      </c>
      <c r="D57" s="29" t="s">
        <v>59</v>
      </c>
      <c r="E57" s="29"/>
      <c r="F57" s="29">
        <v>142</v>
      </c>
      <c r="G57" s="29"/>
      <c r="H57" s="29"/>
      <c r="I57" s="29"/>
      <c r="J57" s="29"/>
      <c r="K57" s="32">
        <f t="shared" si="7"/>
        <v>142</v>
      </c>
      <c r="L57" s="32" t="s">
        <v>927</v>
      </c>
      <c r="M57" s="32"/>
      <c r="N57" s="39">
        <f t="shared" si="8"/>
        <v>141.9949</v>
      </c>
      <c r="O57" s="32">
        <f t="shared" si="9"/>
        <v>1</v>
      </c>
      <c r="P57" s="32" t="str">
        <f t="shared" ca="1" si="10"/>
        <v>Y</v>
      </c>
      <c r="Q57" s="33" t="s">
        <v>149</v>
      </c>
      <c r="R57" s="34">
        <f t="shared" si="11"/>
        <v>0</v>
      </c>
      <c r="S57" s="34">
        <f t="shared" si="12"/>
        <v>142.00909999999999</v>
      </c>
      <c r="T57" s="29"/>
      <c r="U57" s="29">
        <v>142</v>
      </c>
      <c r="V57" s="29"/>
      <c r="W57" s="29"/>
      <c r="X57" s="29"/>
      <c r="Y57" s="29"/>
      <c r="AE57" s="60"/>
      <c r="AF57" s="60"/>
      <c r="AH57" s="26"/>
      <c r="AI57" s="38"/>
      <c r="AJ57" s="38"/>
      <c r="AK57" s="38"/>
      <c r="AL57" s="30"/>
    </row>
    <row r="58" spans="1:38">
      <c r="A58" s="1">
        <v>15</v>
      </c>
      <c r="B58" s="1">
        <v>15</v>
      </c>
      <c r="C58" s="1" t="s">
        <v>685</v>
      </c>
      <c r="D58" s="29" t="s">
        <v>53</v>
      </c>
      <c r="E58" s="29">
        <v>138</v>
      </c>
      <c r="F58" s="29"/>
      <c r="G58" s="29"/>
      <c r="H58" s="29"/>
      <c r="I58" s="29"/>
      <c r="J58" s="29"/>
      <c r="K58" s="32">
        <f t="shared" si="7"/>
        <v>138</v>
      </c>
      <c r="L58" s="32" t="s">
        <v>927</v>
      </c>
      <c r="M58" s="32"/>
      <c r="N58" s="39">
        <f t="shared" si="8"/>
        <v>137.9948</v>
      </c>
      <c r="O58" s="32">
        <f t="shared" si="9"/>
        <v>1</v>
      </c>
      <c r="P58" s="32">
        <f t="shared" ca="1" si="10"/>
        <v>0</v>
      </c>
      <c r="Q58" s="33" t="s">
        <v>149</v>
      </c>
      <c r="R58" s="55">
        <f t="shared" si="11"/>
        <v>0</v>
      </c>
      <c r="S58" s="34">
        <f t="shared" si="12"/>
        <v>138.1328</v>
      </c>
      <c r="T58" s="29">
        <v>138</v>
      </c>
      <c r="U58" s="29"/>
      <c r="V58" s="29"/>
      <c r="W58" s="29"/>
      <c r="X58" s="29"/>
      <c r="Y58" s="29"/>
      <c r="AE58" s="60"/>
      <c r="AF58" s="60"/>
      <c r="AH58" s="26"/>
      <c r="AI58" s="38"/>
      <c r="AJ58" s="38"/>
      <c r="AK58" s="38"/>
      <c r="AL58" s="30"/>
    </row>
    <row r="59" spans="1:38">
      <c r="A59" s="1">
        <v>16</v>
      </c>
      <c r="B59" s="1">
        <v>16</v>
      </c>
      <c r="C59" s="1" t="s">
        <v>686</v>
      </c>
      <c r="D59" s="29" t="s">
        <v>117</v>
      </c>
      <c r="E59" s="29">
        <v>118</v>
      </c>
      <c r="F59" s="29"/>
      <c r="G59" s="29"/>
      <c r="H59" s="29"/>
      <c r="I59" s="29"/>
      <c r="J59" s="29"/>
      <c r="K59" s="32">
        <f t="shared" si="7"/>
        <v>118</v>
      </c>
      <c r="L59" s="32" t="s">
        <v>927</v>
      </c>
      <c r="M59" s="32"/>
      <c r="N59" s="39">
        <f t="shared" si="8"/>
        <v>117.99469999999999</v>
      </c>
      <c r="O59" s="32">
        <f t="shared" si="9"/>
        <v>1</v>
      </c>
      <c r="P59" s="32">
        <f t="shared" ca="1" si="10"/>
        <v>0</v>
      </c>
      <c r="Q59" s="33" t="s">
        <v>149</v>
      </c>
      <c r="R59" s="55">
        <f t="shared" si="11"/>
        <v>0</v>
      </c>
      <c r="S59" s="34">
        <f t="shared" si="12"/>
        <v>118.11269999999999</v>
      </c>
      <c r="T59" s="29">
        <v>118</v>
      </c>
      <c r="U59" s="29"/>
      <c r="V59" s="29"/>
      <c r="W59" s="29"/>
      <c r="X59" s="29"/>
      <c r="Y59" s="29"/>
      <c r="AE59" s="60"/>
      <c r="AF59" s="60"/>
      <c r="AH59" s="26"/>
      <c r="AI59" s="38"/>
      <c r="AJ59" s="38"/>
      <c r="AK59" s="38"/>
      <c r="AL59" s="30"/>
    </row>
    <row r="60" spans="1:38">
      <c r="A60" s="1">
        <v>17</v>
      </c>
      <c r="B60" s="1">
        <v>17</v>
      </c>
      <c r="C60" s="1" t="s">
        <v>487</v>
      </c>
      <c r="D60" s="29" t="s">
        <v>108</v>
      </c>
      <c r="E60" s="29">
        <v>45</v>
      </c>
      <c r="F60" s="29">
        <v>73</v>
      </c>
      <c r="G60" s="29"/>
      <c r="H60" s="29"/>
      <c r="I60" s="29"/>
      <c r="J60" s="29"/>
      <c r="K60" s="32">
        <f t="shared" si="7"/>
        <v>118</v>
      </c>
      <c r="L60" s="32" t="s">
        <v>927</v>
      </c>
      <c r="M60" s="32"/>
      <c r="N60" s="39">
        <f t="shared" si="8"/>
        <v>117.99460000000001</v>
      </c>
      <c r="O60" s="32">
        <f t="shared" si="9"/>
        <v>2</v>
      </c>
      <c r="P60" s="32">
        <f t="shared" ca="1" si="10"/>
        <v>0</v>
      </c>
      <c r="Q60" s="33" t="s">
        <v>149</v>
      </c>
      <c r="R60" s="55">
        <f t="shared" si="11"/>
        <v>0</v>
      </c>
      <c r="S60" s="34">
        <f t="shared" si="12"/>
        <v>118.04690000000001</v>
      </c>
      <c r="T60" s="29">
        <v>45</v>
      </c>
      <c r="U60" s="29">
        <v>73</v>
      </c>
      <c r="V60" s="29"/>
      <c r="W60" s="29"/>
      <c r="X60" s="29"/>
      <c r="Y60" s="29"/>
      <c r="AE60" s="60"/>
      <c r="AF60" s="60"/>
      <c r="AH60" s="26"/>
      <c r="AI60" s="38"/>
      <c r="AJ60" s="38"/>
      <c r="AK60" s="38"/>
      <c r="AL60" s="30"/>
    </row>
    <row r="61" spans="1:38">
      <c r="A61" s="1">
        <v>18</v>
      </c>
      <c r="B61" s="1">
        <v>18</v>
      </c>
      <c r="C61" s="1" t="s">
        <v>687</v>
      </c>
      <c r="D61" s="29" t="s">
        <v>36</v>
      </c>
      <c r="E61" s="29">
        <v>113</v>
      </c>
      <c r="F61" s="29"/>
      <c r="G61" s="29"/>
      <c r="H61" s="29"/>
      <c r="I61" s="29"/>
      <c r="J61" s="29"/>
      <c r="K61" s="32">
        <f t="shared" si="7"/>
        <v>113</v>
      </c>
      <c r="L61" s="32" t="s">
        <v>927</v>
      </c>
      <c r="M61" s="32"/>
      <c r="N61" s="39">
        <f t="shared" si="8"/>
        <v>112.9945</v>
      </c>
      <c r="O61" s="32">
        <f t="shared" si="9"/>
        <v>1</v>
      </c>
      <c r="P61" s="32">
        <f t="shared" ca="1" si="10"/>
        <v>0</v>
      </c>
      <c r="Q61" s="33" t="s">
        <v>149</v>
      </c>
      <c r="R61" s="55">
        <f t="shared" si="11"/>
        <v>0</v>
      </c>
      <c r="S61" s="34">
        <f t="shared" si="12"/>
        <v>113.1075</v>
      </c>
      <c r="T61" s="29">
        <v>113</v>
      </c>
      <c r="U61" s="29"/>
      <c r="V61" s="29"/>
      <c r="W61" s="29"/>
      <c r="X61" s="29"/>
      <c r="Y61" s="29"/>
      <c r="AE61" s="60"/>
      <c r="AF61" s="60"/>
      <c r="AH61" s="26"/>
      <c r="AI61" s="38"/>
      <c r="AJ61" s="38"/>
      <c r="AK61" s="38"/>
      <c r="AL61" s="30"/>
    </row>
    <row r="62" spans="1:38">
      <c r="A62" s="1">
        <v>19</v>
      </c>
      <c r="B62" s="1">
        <v>19</v>
      </c>
      <c r="C62" s="1" t="s">
        <v>688</v>
      </c>
      <c r="D62" s="29" t="s">
        <v>112</v>
      </c>
      <c r="E62" s="29">
        <v>65</v>
      </c>
      <c r="F62" s="29"/>
      <c r="G62" s="29"/>
      <c r="H62" s="29"/>
      <c r="I62" s="29"/>
      <c r="J62" s="29"/>
      <c r="K62" s="32">
        <f t="shared" si="7"/>
        <v>65</v>
      </c>
      <c r="L62" s="32" t="s">
        <v>927</v>
      </c>
      <c r="M62" s="32"/>
      <c r="N62" s="39">
        <f t="shared" si="8"/>
        <v>64.994399999999999</v>
      </c>
      <c r="O62" s="32">
        <f t="shared" si="9"/>
        <v>1</v>
      </c>
      <c r="P62" s="32">
        <f t="shared" ca="1" si="10"/>
        <v>0</v>
      </c>
      <c r="Q62" s="33" t="s">
        <v>149</v>
      </c>
      <c r="R62" s="55">
        <f t="shared" si="11"/>
        <v>0</v>
      </c>
      <c r="S62" s="34">
        <f t="shared" si="12"/>
        <v>65.059399999999997</v>
      </c>
      <c r="T62" s="29">
        <v>65</v>
      </c>
      <c r="U62" s="29"/>
      <c r="V62" s="29"/>
      <c r="W62" s="29"/>
      <c r="X62" s="29"/>
      <c r="Y62" s="29"/>
      <c r="AE62" s="60"/>
      <c r="AF62" s="60"/>
      <c r="AH62" s="26"/>
      <c r="AI62" s="38"/>
      <c r="AJ62" s="38"/>
      <c r="AK62" s="38"/>
      <c r="AL62" s="30"/>
    </row>
    <row r="63" spans="1:38">
      <c r="A63" s="1">
        <v>20</v>
      </c>
      <c r="B63" s="1">
        <v>20</v>
      </c>
      <c r="C63" s="1" t="s">
        <v>689</v>
      </c>
      <c r="D63" s="29" t="s">
        <v>108</v>
      </c>
      <c r="E63" s="29">
        <v>28</v>
      </c>
      <c r="F63" s="29"/>
      <c r="G63" s="29"/>
      <c r="H63" s="29"/>
      <c r="I63" s="29"/>
      <c r="J63" s="29"/>
      <c r="K63" s="32">
        <f t="shared" si="7"/>
        <v>28</v>
      </c>
      <c r="L63" s="32" t="s">
        <v>927</v>
      </c>
      <c r="M63" s="32"/>
      <c r="N63" s="39">
        <f t="shared" si="8"/>
        <v>27.994299999999999</v>
      </c>
      <c r="O63" s="32">
        <f t="shared" si="9"/>
        <v>1</v>
      </c>
      <c r="P63" s="32">
        <f t="shared" ca="1" si="10"/>
        <v>0</v>
      </c>
      <c r="Q63" s="33" t="s">
        <v>149</v>
      </c>
      <c r="R63" s="55">
        <f t="shared" si="11"/>
        <v>0</v>
      </c>
      <c r="S63" s="34">
        <f t="shared" si="12"/>
        <v>28.022299999999998</v>
      </c>
      <c r="T63" s="29">
        <v>28</v>
      </c>
      <c r="U63" s="29"/>
      <c r="V63" s="29"/>
      <c r="W63" s="29"/>
      <c r="X63" s="29"/>
      <c r="Y63" s="29"/>
      <c r="AE63" s="60"/>
      <c r="AF63" s="60"/>
      <c r="AH63" s="26"/>
      <c r="AI63" s="38"/>
      <c r="AJ63" s="38"/>
      <c r="AK63" s="38"/>
      <c r="AL63" s="30"/>
    </row>
    <row r="64" spans="1:38">
      <c r="A64" s="1">
        <v>21</v>
      </c>
      <c r="B64" s="1">
        <v>21</v>
      </c>
      <c r="C64" s="1" t="s">
        <v>690</v>
      </c>
      <c r="D64" s="29" t="s">
        <v>108</v>
      </c>
      <c r="E64" s="29">
        <v>26</v>
      </c>
      <c r="F64" s="29"/>
      <c r="G64" s="29"/>
      <c r="H64" s="29"/>
      <c r="I64" s="29"/>
      <c r="J64" s="29"/>
      <c r="K64" s="32">
        <f t="shared" si="7"/>
        <v>26</v>
      </c>
      <c r="L64" s="32" t="s">
        <v>927</v>
      </c>
      <c r="M64" s="32"/>
      <c r="N64" s="39">
        <f t="shared" si="8"/>
        <v>25.994199999999999</v>
      </c>
      <c r="O64" s="32">
        <f t="shared" si="9"/>
        <v>1</v>
      </c>
      <c r="P64" s="32">
        <f t="shared" ca="1" si="10"/>
        <v>0</v>
      </c>
      <c r="Q64" s="33" t="s">
        <v>149</v>
      </c>
      <c r="R64" s="55">
        <f t="shared" si="11"/>
        <v>0</v>
      </c>
      <c r="S64" s="34">
        <f t="shared" si="12"/>
        <v>26.020199999999999</v>
      </c>
      <c r="T64" s="29">
        <v>26</v>
      </c>
      <c r="U64" s="29"/>
      <c r="V64" s="29"/>
      <c r="W64" s="29"/>
      <c r="X64" s="29"/>
      <c r="Y64" s="29"/>
      <c r="AE64" s="60"/>
      <c r="AF64" s="60"/>
      <c r="AH64" s="26"/>
      <c r="AI64" s="38"/>
      <c r="AJ64" s="38"/>
      <c r="AK64" s="38"/>
      <c r="AL64" s="30"/>
    </row>
    <row r="65" spans="1:38" ht="3" customHeight="1">
      <c r="A65" s="27"/>
      <c r="B65" s="27"/>
      <c r="D65" s="27"/>
      <c r="E65" s="27"/>
      <c r="F65" s="29"/>
      <c r="G65" s="29"/>
      <c r="H65" s="29"/>
      <c r="I65" s="29"/>
      <c r="J65" s="29"/>
      <c r="K65" s="32"/>
      <c r="L65" s="27"/>
      <c r="M65" s="27"/>
      <c r="N65" s="39"/>
      <c r="O65" s="27"/>
      <c r="P65" s="27"/>
      <c r="R65" s="56"/>
      <c r="S65" s="34"/>
      <c r="T65" s="50"/>
      <c r="U65" s="50"/>
      <c r="V65" s="50"/>
      <c r="W65" s="50"/>
      <c r="X65" s="50"/>
      <c r="Y65" s="50"/>
      <c r="AE65" s="60"/>
      <c r="AF65" s="60"/>
      <c r="AH65" s="26"/>
      <c r="AI65" s="38"/>
      <c r="AJ65" s="38"/>
      <c r="AK65" s="38"/>
      <c r="AL65" s="30"/>
    </row>
    <row r="66" spans="1:38">
      <c r="A66" s="27"/>
      <c r="B66" s="27"/>
      <c r="D66" s="27"/>
      <c r="E66" s="27"/>
      <c r="F66" s="29"/>
      <c r="G66" s="29"/>
      <c r="H66" s="29"/>
      <c r="I66" s="29"/>
      <c r="J66" s="29"/>
      <c r="K66" s="32"/>
      <c r="L66" s="27"/>
      <c r="M66" s="27"/>
      <c r="N66" s="39"/>
      <c r="O66" s="27"/>
      <c r="P66" s="27"/>
      <c r="R66" s="56"/>
      <c r="S66" s="34"/>
      <c r="T66" s="50"/>
      <c r="U66" s="50"/>
      <c r="V66" s="50"/>
      <c r="W66" s="50"/>
      <c r="X66" s="50"/>
      <c r="Y66" s="50"/>
      <c r="AE66" s="60"/>
      <c r="AF66" s="60"/>
      <c r="AH66" s="26"/>
      <c r="AI66" s="38"/>
      <c r="AJ66" s="38"/>
      <c r="AK66" s="38"/>
      <c r="AL66" s="30"/>
    </row>
    <row r="67" spans="1:38">
      <c r="C67" s="26" t="s">
        <v>198</v>
      </c>
      <c r="D67" s="27"/>
      <c r="E67" s="27"/>
      <c r="F67" s="27"/>
      <c r="G67" s="27"/>
      <c r="H67" s="27"/>
      <c r="I67" s="27"/>
      <c r="J67" s="27"/>
      <c r="K67" s="32"/>
      <c r="L67" s="27"/>
      <c r="M67" s="27"/>
      <c r="N67" s="39"/>
      <c r="O67" s="27"/>
      <c r="P67" s="27"/>
      <c r="Q67" s="50" t="str">
        <f>C67</f>
        <v>F40</v>
      </c>
      <c r="R67" s="56"/>
      <c r="S67" s="34"/>
      <c r="T67" s="27"/>
      <c r="U67" s="50"/>
      <c r="V67" s="50"/>
      <c r="W67" s="50"/>
      <c r="X67" s="50"/>
      <c r="Y67" s="50"/>
      <c r="AE67" s="60"/>
      <c r="AF67" s="60"/>
      <c r="AH67" s="26"/>
      <c r="AI67" s="38">
        <v>771</v>
      </c>
      <c r="AJ67" s="38">
        <v>725</v>
      </c>
      <c r="AK67" s="38">
        <v>688</v>
      </c>
      <c r="AL67" s="30"/>
    </row>
    <row r="68" spans="1:38">
      <c r="A68" s="1">
        <v>1</v>
      </c>
      <c r="B68" s="1" t="s">
        <v>19</v>
      </c>
      <c r="C68" s="1" t="s">
        <v>197</v>
      </c>
      <c r="D68" s="29" t="s">
        <v>33</v>
      </c>
      <c r="E68" s="29">
        <v>182</v>
      </c>
      <c r="F68" s="27">
        <v>187</v>
      </c>
      <c r="G68" s="27"/>
      <c r="H68" s="27"/>
      <c r="I68" s="27"/>
      <c r="J68" s="27"/>
      <c r="K68" s="32">
        <f t="shared" ref="K68:K94" si="13">IFERROR(LARGE(E68:J68,1),0)+IF($D$5&gt;=2,IFERROR(LARGE(E68:J68,2),0),0)+IF($D$5&gt;=3,IFERROR(LARGE(E68:J68,3),0),0)+IF($D$5&gt;=4,IFERROR(LARGE(E68:J68,4),0),0)+IF($D$5&gt;=5,IFERROR(LARGE(E68:J68,5),0),0)+IF($D$5&gt;=6,IFERROR(LARGE(E68:J68,6),0),0)</f>
        <v>369</v>
      </c>
      <c r="L68" s="32" t="s">
        <v>928</v>
      </c>
      <c r="M68" s="32"/>
      <c r="N68" s="39">
        <f t="shared" ref="N68:N94" si="14">K68-(ROW(K68)-ROW(K$6))/10000</f>
        <v>368.99380000000002</v>
      </c>
      <c r="O68" s="32">
        <f t="shared" ref="O68:O94" si="15">COUNT(E68:J68)</f>
        <v>2</v>
      </c>
      <c r="P68" s="32">
        <f t="shared" ref="P68:P94" ca="1" si="16">IF(AND(O68=1,OFFSET(D68,0,P$3)&gt;0),"Y",0)</f>
        <v>0</v>
      </c>
      <c r="Q68" s="33" t="s">
        <v>198</v>
      </c>
      <c r="R68" s="55">
        <f t="shared" ref="R68:R94" si="17">1-(Q68=Q67)</f>
        <v>0</v>
      </c>
      <c r="S68" s="34">
        <f t="shared" ref="S68:S94" si="18">N68+T68/1000+U68/10000+V68/100000+W68/1000000+X68/10000000+Y68/100000000</f>
        <v>369.19450000000006</v>
      </c>
      <c r="T68" s="29">
        <v>182</v>
      </c>
      <c r="U68" s="27">
        <v>187</v>
      </c>
      <c r="V68" s="27"/>
      <c r="W68" s="27"/>
      <c r="X68" s="27"/>
      <c r="Y68" s="27"/>
      <c r="AE68" s="60"/>
      <c r="AF68" s="60"/>
      <c r="AH68" s="26"/>
      <c r="AI68" s="38"/>
      <c r="AJ68" s="38"/>
      <c r="AK68" s="38"/>
      <c r="AL68" s="30"/>
    </row>
    <row r="69" spans="1:38">
      <c r="A69" s="1">
        <v>2</v>
      </c>
      <c r="B69" s="1">
        <v>1</v>
      </c>
      <c r="C69" s="1" t="s">
        <v>236</v>
      </c>
      <c r="D69" s="29" t="s">
        <v>23</v>
      </c>
      <c r="E69" s="29">
        <v>172</v>
      </c>
      <c r="F69" s="27">
        <v>178</v>
      </c>
      <c r="G69" s="27"/>
      <c r="H69" s="27"/>
      <c r="I69" s="27"/>
      <c r="J69" s="27"/>
      <c r="K69" s="32">
        <f t="shared" si="13"/>
        <v>350</v>
      </c>
      <c r="L69" s="32" t="s">
        <v>927</v>
      </c>
      <c r="M69" s="32" t="s">
        <v>158</v>
      </c>
      <c r="N69" s="39">
        <f t="shared" si="14"/>
        <v>349.99369999999999</v>
      </c>
      <c r="O69" s="32">
        <f t="shared" si="15"/>
        <v>2</v>
      </c>
      <c r="P69" s="32">
        <f t="shared" ca="1" si="16"/>
        <v>0</v>
      </c>
      <c r="Q69" s="33" t="s">
        <v>198</v>
      </c>
      <c r="R69" s="55">
        <f t="shared" si="17"/>
        <v>0</v>
      </c>
      <c r="S69" s="34">
        <f t="shared" si="18"/>
        <v>350.18350000000004</v>
      </c>
      <c r="T69" s="29">
        <v>172</v>
      </c>
      <c r="U69" s="27">
        <v>178</v>
      </c>
      <c r="V69" s="27"/>
      <c r="W69" s="27"/>
      <c r="X69" s="27"/>
      <c r="Y69" s="27"/>
      <c r="AE69" s="60"/>
      <c r="AF69" s="60"/>
      <c r="AH69" s="26"/>
      <c r="AI69" s="38"/>
      <c r="AJ69" s="38"/>
      <c r="AK69" s="38"/>
      <c r="AL69" s="30"/>
    </row>
    <row r="70" spans="1:38">
      <c r="A70" s="1">
        <v>3</v>
      </c>
      <c r="B70" s="1">
        <v>2</v>
      </c>
      <c r="C70" s="1" t="s">
        <v>244</v>
      </c>
      <c r="D70" s="29" t="s">
        <v>53</v>
      </c>
      <c r="E70" s="29">
        <v>163</v>
      </c>
      <c r="F70" s="27">
        <v>176</v>
      </c>
      <c r="G70" s="27"/>
      <c r="H70" s="27"/>
      <c r="I70" s="27"/>
      <c r="J70" s="27"/>
      <c r="K70" s="32">
        <f t="shared" si="13"/>
        <v>339</v>
      </c>
      <c r="L70" s="32" t="s">
        <v>927</v>
      </c>
      <c r="M70" s="32" t="s">
        <v>220</v>
      </c>
      <c r="N70" s="39">
        <f t="shared" si="14"/>
        <v>338.99360000000001</v>
      </c>
      <c r="O70" s="32">
        <f t="shared" si="15"/>
        <v>2</v>
      </c>
      <c r="P70" s="32">
        <f t="shared" ca="1" si="16"/>
        <v>0</v>
      </c>
      <c r="Q70" s="33" t="s">
        <v>198</v>
      </c>
      <c r="R70" s="55">
        <f t="shared" si="17"/>
        <v>0</v>
      </c>
      <c r="S70" s="34">
        <f t="shared" si="18"/>
        <v>339.17420000000004</v>
      </c>
      <c r="T70" s="29">
        <v>163</v>
      </c>
      <c r="U70" s="27">
        <v>176</v>
      </c>
      <c r="V70" s="27"/>
      <c r="W70" s="27"/>
      <c r="X70" s="27"/>
      <c r="Y70" s="27"/>
      <c r="AE70" s="60"/>
      <c r="AF70" s="60"/>
      <c r="AH70" s="26"/>
      <c r="AI70" s="38"/>
      <c r="AJ70" s="38"/>
      <c r="AK70" s="38"/>
      <c r="AL70" s="30"/>
    </row>
    <row r="71" spans="1:38">
      <c r="A71" s="1">
        <v>4</v>
      </c>
      <c r="B71" s="1">
        <v>3</v>
      </c>
      <c r="C71" s="1" t="s">
        <v>311</v>
      </c>
      <c r="D71" s="29" t="s">
        <v>82</v>
      </c>
      <c r="E71" s="29">
        <v>158</v>
      </c>
      <c r="F71" s="27">
        <v>159</v>
      </c>
      <c r="G71" s="27"/>
      <c r="H71" s="27"/>
      <c r="I71" s="27"/>
      <c r="J71" s="27"/>
      <c r="K71" s="32">
        <f t="shared" si="13"/>
        <v>317</v>
      </c>
      <c r="L71" s="32" t="s">
        <v>927</v>
      </c>
      <c r="M71" s="32" t="s">
        <v>691</v>
      </c>
      <c r="N71" s="39">
        <f t="shared" si="14"/>
        <v>316.99349999999998</v>
      </c>
      <c r="O71" s="32">
        <f t="shared" si="15"/>
        <v>2</v>
      </c>
      <c r="P71" s="32">
        <f t="shared" ca="1" si="16"/>
        <v>0</v>
      </c>
      <c r="Q71" s="33" t="s">
        <v>198</v>
      </c>
      <c r="R71" s="55">
        <f t="shared" si="17"/>
        <v>0</v>
      </c>
      <c r="S71" s="34">
        <f t="shared" si="18"/>
        <v>317.16739999999999</v>
      </c>
      <c r="T71" s="29">
        <v>158</v>
      </c>
      <c r="U71" s="27">
        <v>159</v>
      </c>
      <c r="V71" s="27"/>
      <c r="W71" s="27"/>
      <c r="X71" s="27"/>
      <c r="Y71" s="27"/>
      <c r="AE71" s="60"/>
      <c r="AF71" s="60"/>
      <c r="AH71" s="26"/>
      <c r="AI71" s="38"/>
      <c r="AJ71" s="38"/>
      <c r="AK71" s="38"/>
      <c r="AL71" s="30"/>
    </row>
    <row r="72" spans="1:38">
      <c r="A72" s="1">
        <v>5</v>
      </c>
      <c r="B72" s="1">
        <v>4</v>
      </c>
      <c r="C72" s="1" t="s">
        <v>368</v>
      </c>
      <c r="D72" s="29" t="s">
        <v>82</v>
      </c>
      <c r="E72" s="29">
        <v>119</v>
      </c>
      <c r="F72" s="27">
        <v>137</v>
      </c>
      <c r="G72" s="27"/>
      <c r="H72" s="27"/>
      <c r="I72" s="27"/>
      <c r="J72" s="27"/>
      <c r="K72" s="32">
        <f t="shared" si="13"/>
        <v>256</v>
      </c>
      <c r="L72" s="32" t="s">
        <v>927</v>
      </c>
      <c r="M72" s="32"/>
      <c r="N72" s="39">
        <f t="shared" si="14"/>
        <v>255.99340000000001</v>
      </c>
      <c r="O72" s="32">
        <f t="shared" si="15"/>
        <v>2</v>
      </c>
      <c r="P72" s="32">
        <f t="shared" ca="1" si="16"/>
        <v>0</v>
      </c>
      <c r="Q72" s="33" t="s">
        <v>198</v>
      </c>
      <c r="R72" s="55">
        <f t="shared" si="17"/>
        <v>0</v>
      </c>
      <c r="S72" s="34">
        <f t="shared" si="18"/>
        <v>256.12610000000001</v>
      </c>
      <c r="T72" s="29">
        <v>119</v>
      </c>
      <c r="U72" s="27">
        <v>137</v>
      </c>
      <c r="V72" s="27"/>
      <c r="W72" s="27"/>
      <c r="X72" s="27"/>
      <c r="Y72" s="27"/>
      <c r="AE72" s="60"/>
      <c r="AF72" s="60"/>
      <c r="AH72" s="26"/>
      <c r="AI72" s="38"/>
      <c r="AJ72" s="38"/>
      <c r="AK72" s="38"/>
      <c r="AL72" s="30"/>
    </row>
    <row r="73" spans="1:38">
      <c r="A73" s="1">
        <v>6</v>
      </c>
      <c r="B73" s="1" t="s">
        <v>19</v>
      </c>
      <c r="C73" s="1" t="s">
        <v>402</v>
      </c>
      <c r="D73" s="29" t="s">
        <v>33</v>
      </c>
      <c r="E73" s="29">
        <v>109</v>
      </c>
      <c r="F73" s="27">
        <v>121</v>
      </c>
      <c r="G73" s="27"/>
      <c r="H73" s="27"/>
      <c r="I73" s="27"/>
      <c r="J73" s="27"/>
      <c r="K73" s="32">
        <f t="shared" si="13"/>
        <v>230</v>
      </c>
      <c r="L73" s="32" t="s">
        <v>928</v>
      </c>
      <c r="M73" s="32"/>
      <c r="N73" s="39">
        <f t="shared" si="14"/>
        <v>229.9933</v>
      </c>
      <c r="O73" s="32">
        <f t="shared" si="15"/>
        <v>2</v>
      </c>
      <c r="P73" s="32">
        <f t="shared" ca="1" si="16"/>
        <v>0</v>
      </c>
      <c r="Q73" s="33" t="s">
        <v>198</v>
      </c>
      <c r="R73" s="55">
        <f t="shared" si="17"/>
        <v>0</v>
      </c>
      <c r="S73" s="34">
        <f t="shared" si="18"/>
        <v>230.11440000000002</v>
      </c>
      <c r="T73" s="29">
        <v>109</v>
      </c>
      <c r="U73" s="27">
        <v>121</v>
      </c>
      <c r="V73" s="27"/>
      <c r="W73" s="27"/>
      <c r="X73" s="27"/>
      <c r="Y73" s="27"/>
      <c r="AE73" s="60"/>
      <c r="AF73" s="60"/>
      <c r="AH73" s="26"/>
      <c r="AI73" s="38"/>
      <c r="AJ73" s="38"/>
      <c r="AK73" s="38"/>
      <c r="AL73" s="30"/>
    </row>
    <row r="74" spans="1:38">
      <c r="A74" s="1">
        <v>7</v>
      </c>
      <c r="B74" s="1">
        <v>5</v>
      </c>
      <c r="C74" s="1" t="s">
        <v>378</v>
      </c>
      <c r="D74" s="29" t="s">
        <v>112</v>
      </c>
      <c r="E74" s="29">
        <v>96</v>
      </c>
      <c r="F74" s="27">
        <v>131</v>
      </c>
      <c r="G74" s="27"/>
      <c r="H74" s="27"/>
      <c r="I74" s="27"/>
      <c r="J74" s="27"/>
      <c r="K74" s="32">
        <f t="shared" si="13"/>
        <v>227</v>
      </c>
      <c r="L74" s="32" t="s">
        <v>927</v>
      </c>
      <c r="M74" s="32"/>
      <c r="N74" s="39">
        <f t="shared" si="14"/>
        <v>226.9932</v>
      </c>
      <c r="O74" s="32">
        <f t="shared" si="15"/>
        <v>2</v>
      </c>
      <c r="P74" s="32">
        <f t="shared" ca="1" si="16"/>
        <v>0</v>
      </c>
      <c r="Q74" s="33" t="s">
        <v>198</v>
      </c>
      <c r="R74" s="55">
        <f t="shared" si="17"/>
        <v>0</v>
      </c>
      <c r="S74" s="34">
        <f t="shared" si="18"/>
        <v>227.10230000000001</v>
      </c>
      <c r="T74" s="29">
        <v>96</v>
      </c>
      <c r="U74" s="27">
        <v>131</v>
      </c>
      <c r="V74" s="27"/>
      <c r="W74" s="27"/>
      <c r="X74" s="27"/>
      <c r="Y74" s="27"/>
      <c r="AE74" s="60"/>
      <c r="AF74" s="60"/>
      <c r="AH74" s="26"/>
      <c r="AI74" s="38"/>
      <c r="AJ74" s="38"/>
      <c r="AK74" s="38"/>
      <c r="AL74" s="30"/>
    </row>
    <row r="75" spans="1:38">
      <c r="A75" s="1">
        <v>8</v>
      </c>
      <c r="B75" s="1">
        <v>6</v>
      </c>
      <c r="C75" s="1" t="s">
        <v>692</v>
      </c>
      <c r="D75" s="29" t="s">
        <v>112</v>
      </c>
      <c r="E75" s="29">
        <v>192</v>
      </c>
      <c r="F75" s="27"/>
      <c r="G75" s="27"/>
      <c r="H75" s="27"/>
      <c r="I75" s="27"/>
      <c r="J75" s="27"/>
      <c r="K75" s="32">
        <f t="shared" si="13"/>
        <v>192</v>
      </c>
      <c r="L75" s="32" t="s">
        <v>927</v>
      </c>
      <c r="M75" s="32"/>
      <c r="N75" s="39">
        <f t="shared" si="14"/>
        <v>191.9931</v>
      </c>
      <c r="O75" s="32">
        <f t="shared" si="15"/>
        <v>1</v>
      </c>
      <c r="P75" s="32">
        <f t="shared" ca="1" si="16"/>
        <v>0</v>
      </c>
      <c r="Q75" s="33" t="s">
        <v>198</v>
      </c>
      <c r="R75" s="55">
        <f t="shared" si="17"/>
        <v>0</v>
      </c>
      <c r="S75" s="34">
        <f t="shared" si="18"/>
        <v>192.18510000000001</v>
      </c>
      <c r="T75" s="29">
        <v>192</v>
      </c>
      <c r="U75" s="27"/>
      <c r="V75" s="27"/>
      <c r="W75" s="27"/>
      <c r="X75" s="27"/>
      <c r="Y75" s="27"/>
      <c r="AE75" s="60"/>
      <c r="AF75" s="60"/>
      <c r="AH75" s="26"/>
      <c r="AI75" s="38"/>
      <c r="AJ75" s="38"/>
      <c r="AK75" s="38"/>
      <c r="AL75" s="30"/>
    </row>
    <row r="76" spans="1:38">
      <c r="A76" s="1">
        <v>9</v>
      </c>
      <c r="B76" s="1">
        <v>7</v>
      </c>
      <c r="C76" s="1" t="s">
        <v>228</v>
      </c>
      <c r="D76" s="29" t="s">
        <v>137</v>
      </c>
      <c r="E76" s="29"/>
      <c r="F76" s="27">
        <v>180</v>
      </c>
      <c r="G76" s="27"/>
      <c r="H76" s="27"/>
      <c r="I76" s="27"/>
      <c r="J76" s="27"/>
      <c r="K76" s="32">
        <f t="shared" si="13"/>
        <v>180</v>
      </c>
      <c r="L76" s="32" t="s">
        <v>927</v>
      </c>
      <c r="M76" s="32"/>
      <c r="N76" s="39">
        <f t="shared" si="14"/>
        <v>179.99299999999999</v>
      </c>
      <c r="O76" s="32">
        <f t="shared" si="15"/>
        <v>1</v>
      </c>
      <c r="P76" s="32" t="str">
        <f t="shared" ca="1" si="16"/>
        <v>Y</v>
      </c>
      <c r="Q76" s="33" t="s">
        <v>198</v>
      </c>
      <c r="R76" s="34">
        <f t="shared" si="17"/>
        <v>0</v>
      </c>
      <c r="S76" s="34">
        <f t="shared" si="18"/>
        <v>180.011</v>
      </c>
      <c r="T76" s="29"/>
      <c r="U76" s="27">
        <v>180</v>
      </c>
      <c r="V76" s="27"/>
      <c r="W76" s="27"/>
      <c r="X76" s="27"/>
      <c r="Y76" s="27"/>
      <c r="AE76" s="60"/>
      <c r="AF76" s="60"/>
      <c r="AH76" s="26"/>
      <c r="AI76" s="38"/>
      <c r="AJ76" s="38"/>
      <c r="AK76" s="38"/>
      <c r="AL76" s="30"/>
    </row>
    <row r="77" spans="1:38">
      <c r="A77" s="1">
        <v>10</v>
      </c>
      <c r="B77" s="1">
        <v>8</v>
      </c>
      <c r="C77" s="1" t="s">
        <v>693</v>
      </c>
      <c r="D77" s="29" t="s">
        <v>108</v>
      </c>
      <c r="E77" s="29">
        <v>176</v>
      </c>
      <c r="F77" s="27"/>
      <c r="G77" s="27"/>
      <c r="H77" s="27"/>
      <c r="I77" s="27"/>
      <c r="J77" s="27"/>
      <c r="K77" s="32">
        <f t="shared" si="13"/>
        <v>176</v>
      </c>
      <c r="L77" s="32" t="s">
        <v>927</v>
      </c>
      <c r="M77" s="32"/>
      <c r="N77" s="39">
        <f t="shared" si="14"/>
        <v>175.99289999999999</v>
      </c>
      <c r="O77" s="32">
        <f t="shared" si="15"/>
        <v>1</v>
      </c>
      <c r="P77" s="32">
        <f t="shared" ca="1" si="16"/>
        <v>0</v>
      </c>
      <c r="Q77" s="33" t="s">
        <v>198</v>
      </c>
      <c r="R77" s="55">
        <f t="shared" si="17"/>
        <v>0</v>
      </c>
      <c r="S77" s="34">
        <f t="shared" si="18"/>
        <v>176.16889999999998</v>
      </c>
      <c r="T77" s="29">
        <v>176</v>
      </c>
      <c r="U77" s="27"/>
      <c r="V77" s="27"/>
      <c r="W77" s="27"/>
      <c r="X77" s="27"/>
      <c r="Y77" s="27"/>
      <c r="AE77" s="60"/>
      <c r="AF77" s="60"/>
      <c r="AH77" s="26"/>
      <c r="AI77" s="38"/>
      <c r="AJ77" s="38"/>
      <c r="AK77" s="38"/>
      <c r="AL77" s="30"/>
    </row>
    <row r="78" spans="1:38">
      <c r="A78" s="1">
        <v>11</v>
      </c>
      <c r="B78" s="1">
        <v>9</v>
      </c>
      <c r="C78" s="1" t="s">
        <v>694</v>
      </c>
      <c r="D78" s="29" t="s">
        <v>137</v>
      </c>
      <c r="E78" s="29">
        <v>175</v>
      </c>
      <c r="F78" s="27"/>
      <c r="G78" s="27"/>
      <c r="H78" s="27"/>
      <c r="I78" s="27"/>
      <c r="J78" s="27"/>
      <c r="K78" s="32">
        <f t="shared" si="13"/>
        <v>175</v>
      </c>
      <c r="L78" s="32" t="s">
        <v>927</v>
      </c>
      <c r="M78" s="32"/>
      <c r="N78" s="39">
        <f t="shared" si="14"/>
        <v>174.99279999999999</v>
      </c>
      <c r="O78" s="32">
        <f t="shared" si="15"/>
        <v>1</v>
      </c>
      <c r="P78" s="32">
        <f t="shared" ca="1" si="16"/>
        <v>0</v>
      </c>
      <c r="Q78" s="33" t="s">
        <v>198</v>
      </c>
      <c r="R78" s="55">
        <f t="shared" si="17"/>
        <v>0</v>
      </c>
      <c r="S78" s="34">
        <f t="shared" si="18"/>
        <v>175.1678</v>
      </c>
      <c r="T78" s="29">
        <v>175</v>
      </c>
      <c r="U78" s="27"/>
      <c r="V78" s="27"/>
      <c r="W78" s="27"/>
      <c r="X78" s="27"/>
      <c r="Y78" s="27"/>
      <c r="AE78" s="60"/>
      <c r="AF78" s="60"/>
      <c r="AH78" s="26"/>
      <c r="AI78" s="38"/>
      <c r="AJ78" s="38"/>
      <c r="AK78" s="38"/>
      <c r="AL78" s="30"/>
    </row>
    <row r="79" spans="1:38">
      <c r="A79" s="1">
        <v>12</v>
      </c>
      <c r="B79" s="1">
        <v>10</v>
      </c>
      <c r="C79" s="1" t="s">
        <v>695</v>
      </c>
      <c r="D79" s="29" t="s">
        <v>59</v>
      </c>
      <c r="E79" s="29">
        <v>165</v>
      </c>
      <c r="F79" s="27"/>
      <c r="G79" s="27"/>
      <c r="H79" s="27"/>
      <c r="I79" s="27"/>
      <c r="J79" s="27"/>
      <c r="K79" s="32">
        <f t="shared" si="13"/>
        <v>165</v>
      </c>
      <c r="L79" s="32" t="s">
        <v>927</v>
      </c>
      <c r="M79" s="32"/>
      <c r="N79" s="39">
        <f t="shared" si="14"/>
        <v>164.99270000000001</v>
      </c>
      <c r="O79" s="32">
        <f t="shared" si="15"/>
        <v>1</v>
      </c>
      <c r="P79" s="32">
        <f t="shared" ca="1" si="16"/>
        <v>0</v>
      </c>
      <c r="Q79" s="33" t="s">
        <v>198</v>
      </c>
      <c r="R79" s="55">
        <f t="shared" si="17"/>
        <v>0</v>
      </c>
      <c r="S79" s="34">
        <f t="shared" si="18"/>
        <v>165.15770000000001</v>
      </c>
      <c r="T79" s="29">
        <v>165</v>
      </c>
      <c r="U79" s="27"/>
      <c r="V79" s="27"/>
      <c r="W79" s="27"/>
      <c r="X79" s="27"/>
      <c r="Y79" s="27"/>
      <c r="AE79" s="60"/>
      <c r="AF79" s="60"/>
      <c r="AH79" s="26"/>
      <c r="AI79" s="38"/>
      <c r="AJ79" s="38"/>
      <c r="AK79" s="38"/>
      <c r="AL79" s="30"/>
    </row>
    <row r="80" spans="1:38">
      <c r="A80" s="1">
        <v>13</v>
      </c>
      <c r="B80" s="1">
        <v>11</v>
      </c>
      <c r="C80" s="1" t="s">
        <v>696</v>
      </c>
      <c r="D80" s="29" t="s">
        <v>153</v>
      </c>
      <c r="E80" s="29">
        <v>156</v>
      </c>
      <c r="F80" s="27"/>
      <c r="G80" s="27"/>
      <c r="H80" s="27"/>
      <c r="I80" s="27"/>
      <c r="J80" s="27"/>
      <c r="K80" s="32">
        <f t="shared" si="13"/>
        <v>156</v>
      </c>
      <c r="L80" s="32" t="s">
        <v>927</v>
      </c>
      <c r="M80" s="32"/>
      <c r="N80" s="39">
        <f t="shared" si="14"/>
        <v>155.99260000000001</v>
      </c>
      <c r="O80" s="32">
        <f t="shared" si="15"/>
        <v>1</v>
      </c>
      <c r="P80" s="32">
        <f t="shared" ca="1" si="16"/>
        <v>0</v>
      </c>
      <c r="Q80" s="33" t="s">
        <v>198</v>
      </c>
      <c r="R80" s="55">
        <f t="shared" si="17"/>
        <v>0</v>
      </c>
      <c r="S80" s="34">
        <f t="shared" si="18"/>
        <v>156.14860000000002</v>
      </c>
      <c r="T80" s="29">
        <v>156</v>
      </c>
      <c r="U80" s="27"/>
      <c r="V80" s="27"/>
      <c r="W80" s="27"/>
      <c r="X80" s="27"/>
      <c r="Y80" s="27"/>
      <c r="AE80" s="60"/>
      <c r="AF80" s="60"/>
      <c r="AH80" s="26"/>
      <c r="AI80" s="38"/>
      <c r="AJ80" s="38"/>
      <c r="AK80" s="38"/>
      <c r="AL80" s="30"/>
    </row>
    <row r="81" spans="1:38">
      <c r="A81" s="1">
        <v>14</v>
      </c>
      <c r="B81" s="1">
        <v>12</v>
      </c>
      <c r="C81" s="1" t="s">
        <v>697</v>
      </c>
      <c r="D81" s="29" t="s">
        <v>45</v>
      </c>
      <c r="E81" s="29">
        <v>154</v>
      </c>
      <c r="F81" s="27"/>
      <c r="G81" s="27"/>
      <c r="H81" s="27"/>
      <c r="I81" s="27"/>
      <c r="J81" s="27"/>
      <c r="K81" s="32">
        <f t="shared" si="13"/>
        <v>154</v>
      </c>
      <c r="L81" s="32" t="s">
        <v>927</v>
      </c>
      <c r="M81" s="32"/>
      <c r="N81" s="39">
        <f t="shared" si="14"/>
        <v>153.99250000000001</v>
      </c>
      <c r="O81" s="32">
        <f t="shared" si="15"/>
        <v>1</v>
      </c>
      <c r="P81" s="32">
        <f t="shared" ca="1" si="16"/>
        <v>0</v>
      </c>
      <c r="Q81" s="33" t="s">
        <v>198</v>
      </c>
      <c r="R81" s="55">
        <f t="shared" si="17"/>
        <v>0</v>
      </c>
      <c r="S81" s="34">
        <f t="shared" si="18"/>
        <v>154.1465</v>
      </c>
      <c r="T81" s="29">
        <v>154</v>
      </c>
      <c r="U81" s="27"/>
      <c r="V81" s="27"/>
      <c r="W81" s="27"/>
      <c r="X81" s="27"/>
      <c r="Y81" s="27"/>
      <c r="AE81" s="60"/>
      <c r="AF81" s="60"/>
      <c r="AH81" s="26"/>
      <c r="AI81" s="38"/>
      <c r="AJ81" s="38"/>
      <c r="AK81" s="38"/>
      <c r="AL81" s="30"/>
    </row>
    <row r="82" spans="1:38">
      <c r="A82" s="1">
        <v>15</v>
      </c>
      <c r="B82" s="1">
        <v>13</v>
      </c>
      <c r="C82" s="1" t="s">
        <v>339</v>
      </c>
      <c r="D82" s="29" t="s">
        <v>50</v>
      </c>
      <c r="E82" s="29"/>
      <c r="F82" s="27">
        <v>147</v>
      </c>
      <c r="G82" s="27"/>
      <c r="H82" s="27"/>
      <c r="I82" s="27"/>
      <c r="J82" s="27"/>
      <c r="K82" s="32">
        <f t="shared" si="13"/>
        <v>147</v>
      </c>
      <c r="L82" s="32" t="s">
        <v>927</v>
      </c>
      <c r="M82" s="32"/>
      <c r="N82" s="39">
        <f t="shared" si="14"/>
        <v>146.9924</v>
      </c>
      <c r="O82" s="32">
        <f t="shared" si="15"/>
        <v>1</v>
      </c>
      <c r="P82" s="32" t="str">
        <f t="shared" ca="1" si="16"/>
        <v>Y</v>
      </c>
      <c r="Q82" s="33" t="s">
        <v>198</v>
      </c>
      <c r="R82" s="34">
        <f t="shared" si="17"/>
        <v>0</v>
      </c>
      <c r="S82" s="34">
        <f t="shared" si="18"/>
        <v>147.00710000000001</v>
      </c>
      <c r="T82" s="29"/>
      <c r="U82" s="27">
        <v>147</v>
      </c>
      <c r="V82" s="27"/>
      <c r="W82" s="27"/>
      <c r="X82" s="27"/>
      <c r="Y82" s="27"/>
      <c r="AE82" s="60"/>
      <c r="AF82" s="60"/>
      <c r="AH82" s="26"/>
      <c r="AI82" s="38"/>
      <c r="AJ82" s="38"/>
      <c r="AK82" s="38"/>
      <c r="AL82" s="30"/>
    </row>
    <row r="83" spans="1:38">
      <c r="A83" s="1">
        <v>16</v>
      </c>
      <c r="B83" s="1">
        <v>14</v>
      </c>
      <c r="C83" s="1" t="s">
        <v>480</v>
      </c>
      <c r="D83" s="29" t="s">
        <v>137</v>
      </c>
      <c r="E83" s="29">
        <v>61</v>
      </c>
      <c r="F83" s="27">
        <v>78</v>
      </c>
      <c r="G83" s="27"/>
      <c r="H83" s="27"/>
      <c r="I83" s="27"/>
      <c r="J83" s="27"/>
      <c r="K83" s="32">
        <f t="shared" si="13"/>
        <v>139</v>
      </c>
      <c r="L83" s="32" t="s">
        <v>927</v>
      </c>
      <c r="M83" s="32"/>
      <c r="N83" s="39">
        <f t="shared" si="14"/>
        <v>138.9923</v>
      </c>
      <c r="O83" s="32">
        <f t="shared" si="15"/>
        <v>2</v>
      </c>
      <c r="P83" s="32">
        <f t="shared" ca="1" si="16"/>
        <v>0</v>
      </c>
      <c r="Q83" s="33" t="s">
        <v>198</v>
      </c>
      <c r="R83" s="55">
        <f t="shared" si="17"/>
        <v>0</v>
      </c>
      <c r="S83" s="34">
        <f t="shared" si="18"/>
        <v>139.06110000000001</v>
      </c>
      <c r="T83" s="29">
        <v>61</v>
      </c>
      <c r="U83" s="27">
        <v>78</v>
      </c>
      <c r="V83" s="27"/>
      <c r="W83" s="27"/>
      <c r="X83" s="27"/>
      <c r="Y83" s="27"/>
      <c r="AE83" s="60"/>
      <c r="AF83" s="60"/>
      <c r="AH83" s="26"/>
      <c r="AI83" s="38"/>
      <c r="AJ83" s="38"/>
      <c r="AK83" s="38"/>
      <c r="AL83" s="30"/>
    </row>
    <row r="84" spans="1:38">
      <c r="A84" s="1">
        <v>17</v>
      </c>
      <c r="B84" s="1">
        <v>15</v>
      </c>
      <c r="C84" s="1" t="s">
        <v>503</v>
      </c>
      <c r="D84" s="29" t="s">
        <v>137</v>
      </c>
      <c r="E84" s="29">
        <v>136</v>
      </c>
      <c r="F84" s="27"/>
      <c r="G84" s="27"/>
      <c r="H84" s="27"/>
      <c r="I84" s="27"/>
      <c r="J84" s="27"/>
      <c r="K84" s="32">
        <f t="shared" si="13"/>
        <v>136</v>
      </c>
      <c r="L84" s="32" t="s">
        <v>927</v>
      </c>
      <c r="M84" s="32"/>
      <c r="N84" s="39">
        <f t="shared" si="14"/>
        <v>135.9922</v>
      </c>
      <c r="O84" s="32">
        <f t="shared" si="15"/>
        <v>1</v>
      </c>
      <c r="P84" s="32">
        <f t="shared" ca="1" si="16"/>
        <v>0</v>
      </c>
      <c r="Q84" s="33" t="s">
        <v>198</v>
      </c>
      <c r="R84" s="55">
        <f t="shared" si="17"/>
        <v>0</v>
      </c>
      <c r="S84" s="34">
        <f t="shared" si="18"/>
        <v>136.12819999999999</v>
      </c>
      <c r="T84" s="29">
        <v>136</v>
      </c>
      <c r="U84" s="27"/>
      <c r="V84" s="27"/>
      <c r="W84" s="27"/>
      <c r="X84" s="27"/>
      <c r="Y84" s="27"/>
      <c r="AE84" s="60"/>
      <c r="AF84" s="60"/>
      <c r="AH84" s="26"/>
      <c r="AI84" s="38"/>
      <c r="AJ84" s="38"/>
      <c r="AK84" s="38"/>
      <c r="AL84" s="30"/>
    </row>
    <row r="85" spans="1:38">
      <c r="A85" s="1">
        <v>18</v>
      </c>
      <c r="B85" s="1">
        <v>16</v>
      </c>
      <c r="C85" s="1" t="s">
        <v>369</v>
      </c>
      <c r="D85" s="29" t="s">
        <v>137</v>
      </c>
      <c r="E85" s="29"/>
      <c r="F85" s="27">
        <v>136</v>
      </c>
      <c r="G85" s="27"/>
      <c r="H85" s="27"/>
      <c r="I85" s="27"/>
      <c r="J85" s="27"/>
      <c r="K85" s="32">
        <f t="shared" si="13"/>
        <v>136</v>
      </c>
      <c r="L85" s="32" t="s">
        <v>927</v>
      </c>
      <c r="M85" s="32"/>
      <c r="N85" s="39">
        <f t="shared" si="14"/>
        <v>135.99209999999999</v>
      </c>
      <c r="O85" s="32">
        <f t="shared" si="15"/>
        <v>1</v>
      </c>
      <c r="P85" s="32" t="str">
        <f t="shared" ca="1" si="16"/>
        <v>Y</v>
      </c>
      <c r="Q85" s="33" t="s">
        <v>198</v>
      </c>
      <c r="R85" s="34">
        <f t="shared" si="17"/>
        <v>0</v>
      </c>
      <c r="S85" s="34">
        <f t="shared" si="18"/>
        <v>136.00569999999999</v>
      </c>
      <c r="T85" s="29"/>
      <c r="U85" s="27">
        <v>136</v>
      </c>
      <c r="V85" s="27"/>
      <c r="W85" s="27"/>
      <c r="X85" s="27"/>
      <c r="Y85" s="27"/>
      <c r="AE85" s="60"/>
      <c r="AF85" s="60"/>
      <c r="AH85" s="26"/>
      <c r="AI85" s="38"/>
      <c r="AJ85" s="38"/>
      <c r="AK85" s="38"/>
      <c r="AL85" s="30"/>
    </row>
    <row r="86" spans="1:38">
      <c r="A86" s="1">
        <v>19</v>
      </c>
      <c r="B86" s="1">
        <v>17</v>
      </c>
      <c r="C86" s="1" t="s">
        <v>371</v>
      </c>
      <c r="D86" s="29" t="s">
        <v>28</v>
      </c>
      <c r="E86" s="29"/>
      <c r="F86" s="27">
        <v>134</v>
      </c>
      <c r="G86" s="27"/>
      <c r="H86" s="27"/>
      <c r="I86" s="27"/>
      <c r="J86" s="27"/>
      <c r="K86" s="32">
        <f t="shared" si="13"/>
        <v>134</v>
      </c>
      <c r="L86" s="32" t="s">
        <v>927</v>
      </c>
      <c r="M86" s="32"/>
      <c r="N86" s="39">
        <f t="shared" si="14"/>
        <v>133.99199999999999</v>
      </c>
      <c r="O86" s="32">
        <f t="shared" si="15"/>
        <v>1</v>
      </c>
      <c r="P86" s="32" t="str">
        <f t="shared" ca="1" si="16"/>
        <v>Y</v>
      </c>
      <c r="Q86" s="33" t="s">
        <v>198</v>
      </c>
      <c r="R86" s="34">
        <f t="shared" si="17"/>
        <v>0</v>
      </c>
      <c r="S86" s="34">
        <f t="shared" si="18"/>
        <v>134.00539999999998</v>
      </c>
      <c r="T86" s="29"/>
      <c r="U86" s="27">
        <v>134</v>
      </c>
      <c r="V86" s="27"/>
      <c r="W86" s="27"/>
      <c r="X86" s="27"/>
      <c r="Y86" s="27"/>
      <c r="AE86" s="60"/>
      <c r="AF86" s="60"/>
      <c r="AH86" s="26"/>
      <c r="AI86" s="38"/>
      <c r="AJ86" s="38"/>
      <c r="AK86" s="38"/>
      <c r="AL86" s="30"/>
    </row>
    <row r="87" spans="1:38">
      <c r="A87" s="1">
        <v>20</v>
      </c>
      <c r="B87" s="1">
        <v>18</v>
      </c>
      <c r="C87" s="1" t="s">
        <v>489</v>
      </c>
      <c r="D87" s="29" t="s">
        <v>137</v>
      </c>
      <c r="E87" s="29">
        <v>50</v>
      </c>
      <c r="F87" s="27">
        <v>72</v>
      </c>
      <c r="G87" s="27"/>
      <c r="H87" s="27"/>
      <c r="I87" s="27"/>
      <c r="J87" s="27"/>
      <c r="K87" s="32">
        <f t="shared" si="13"/>
        <v>122</v>
      </c>
      <c r="L87" s="32" t="s">
        <v>927</v>
      </c>
      <c r="M87" s="32"/>
      <c r="N87" s="39">
        <f t="shared" si="14"/>
        <v>121.9919</v>
      </c>
      <c r="O87" s="32">
        <f t="shared" si="15"/>
        <v>2</v>
      </c>
      <c r="P87" s="32">
        <f t="shared" ca="1" si="16"/>
        <v>0</v>
      </c>
      <c r="Q87" s="33" t="s">
        <v>198</v>
      </c>
      <c r="R87" s="55">
        <f t="shared" si="17"/>
        <v>0</v>
      </c>
      <c r="S87" s="34">
        <f t="shared" si="18"/>
        <v>122.0491</v>
      </c>
      <c r="T87" s="29">
        <v>50</v>
      </c>
      <c r="U87" s="27">
        <v>72</v>
      </c>
      <c r="V87" s="27"/>
      <c r="W87" s="27"/>
      <c r="X87" s="27"/>
      <c r="Y87" s="27"/>
      <c r="AE87" s="60"/>
      <c r="AF87" s="60"/>
      <c r="AH87" s="26"/>
      <c r="AI87" s="38"/>
      <c r="AJ87" s="38"/>
      <c r="AK87" s="38"/>
      <c r="AL87" s="30"/>
    </row>
    <row r="88" spans="1:38">
      <c r="A88" s="1">
        <v>21</v>
      </c>
      <c r="B88" s="1">
        <v>19</v>
      </c>
      <c r="C88" s="1" t="s">
        <v>698</v>
      </c>
      <c r="D88" s="29" t="s">
        <v>45</v>
      </c>
      <c r="E88" s="29">
        <v>111</v>
      </c>
      <c r="F88" s="27"/>
      <c r="G88" s="27"/>
      <c r="H88" s="27"/>
      <c r="I88" s="27"/>
      <c r="J88" s="27"/>
      <c r="K88" s="32">
        <f t="shared" si="13"/>
        <v>111</v>
      </c>
      <c r="L88" s="32" t="s">
        <v>927</v>
      </c>
      <c r="M88" s="32"/>
      <c r="N88" s="39">
        <f t="shared" si="14"/>
        <v>110.9918</v>
      </c>
      <c r="O88" s="32">
        <f t="shared" si="15"/>
        <v>1</v>
      </c>
      <c r="P88" s="32">
        <f t="shared" ca="1" si="16"/>
        <v>0</v>
      </c>
      <c r="Q88" s="33" t="s">
        <v>198</v>
      </c>
      <c r="R88" s="55">
        <f t="shared" si="17"/>
        <v>0</v>
      </c>
      <c r="S88" s="34">
        <f t="shared" si="18"/>
        <v>111.1028</v>
      </c>
      <c r="T88" s="29">
        <v>111</v>
      </c>
      <c r="U88" s="27"/>
      <c r="V88" s="27"/>
      <c r="W88" s="27"/>
      <c r="X88" s="27"/>
      <c r="Y88" s="27"/>
      <c r="AE88" s="60"/>
      <c r="AF88" s="60"/>
      <c r="AH88" s="26"/>
      <c r="AI88" s="38"/>
      <c r="AJ88" s="38"/>
      <c r="AK88" s="38"/>
      <c r="AL88" s="30"/>
    </row>
    <row r="89" spans="1:38">
      <c r="A89" s="1">
        <v>22</v>
      </c>
      <c r="B89" s="1">
        <v>20</v>
      </c>
      <c r="C89" s="1" t="s">
        <v>473</v>
      </c>
      <c r="D89" s="29" t="s">
        <v>64</v>
      </c>
      <c r="E89" s="29"/>
      <c r="F89" s="27">
        <v>82</v>
      </c>
      <c r="G89" s="27"/>
      <c r="H89" s="27"/>
      <c r="I89" s="27"/>
      <c r="J89" s="27"/>
      <c r="K89" s="32">
        <f t="shared" si="13"/>
        <v>82</v>
      </c>
      <c r="L89" s="32" t="s">
        <v>927</v>
      </c>
      <c r="M89" s="32"/>
      <c r="N89" s="39">
        <f t="shared" si="14"/>
        <v>81.991699999999994</v>
      </c>
      <c r="O89" s="32">
        <f t="shared" si="15"/>
        <v>1</v>
      </c>
      <c r="P89" s="32" t="str">
        <f t="shared" ca="1" si="16"/>
        <v>Y</v>
      </c>
      <c r="Q89" s="33" t="s">
        <v>198</v>
      </c>
      <c r="R89" s="34">
        <f t="shared" si="17"/>
        <v>0</v>
      </c>
      <c r="S89" s="34">
        <f t="shared" si="18"/>
        <v>81.999899999999997</v>
      </c>
      <c r="T89" s="29"/>
      <c r="U89" s="27">
        <v>82</v>
      </c>
      <c r="V89" s="27"/>
      <c r="W89" s="27"/>
      <c r="X89" s="27"/>
      <c r="Y89" s="27"/>
      <c r="AE89" s="60"/>
      <c r="AF89" s="60"/>
      <c r="AH89" s="26"/>
      <c r="AI89" s="38"/>
      <c r="AJ89" s="38"/>
      <c r="AK89" s="38"/>
      <c r="AL89" s="30"/>
    </row>
    <row r="90" spans="1:38">
      <c r="A90" s="1">
        <v>23</v>
      </c>
      <c r="B90" s="1">
        <v>21</v>
      </c>
      <c r="C90" s="1" t="s">
        <v>699</v>
      </c>
      <c r="D90" s="29" t="s">
        <v>59</v>
      </c>
      <c r="E90" s="29">
        <v>63</v>
      </c>
      <c r="F90" s="27"/>
      <c r="G90" s="27"/>
      <c r="H90" s="27"/>
      <c r="I90" s="27"/>
      <c r="J90" s="27"/>
      <c r="K90" s="32">
        <f t="shared" si="13"/>
        <v>63</v>
      </c>
      <c r="L90" s="32" t="s">
        <v>927</v>
      </c>
      <c r="M90" s="32"/>
      <c r="N90" s="39">
        <f t="shared" si="14"/>
        <v>62.991599999999998</v>
      </c>
      <c r="O90" s="32">
        <f t="shared" si="15"/>
        <v>1</v>
      </c>
      <c r="P90" s="32">
        <f t="shared" ca="1" si="16"/>
        <v>0</v>
      </c>
      <c r="Q90" s="33" t="s">
        <v>198</v>
      </c>
      <c r="R90" s="55">
        <f t="shared" si="17"/>
        <v>0</v>
      </c>
      <c r="S90" s="34">
        <f t="shared" si="18"/>
        <v>63.054600000000001</v>
      </c>
      <c r="T90" s="29">
        <v>63</v>
      </c>
      <c r="U90" s="27"/>
      <c r="V90" s="27"/>
      <c r="W90" s="27"/>
      <c r="X90" s="27"/>
      <c r="Y90" s="27"/>
      <c r="AE90" s="60"/>
      <c r="AF90" s="60"/>
      <c r="AH90" s="26"/>
      <c r="AI90" s="38"/>
      <c r="AJ90" s="38"/>
      <c r="AK90" s="38"/>
      <c r="AL90" s="30"/>
    </row>
    <row r="91" spans="1:38">
      <c r="A91" s="1">
        <v>24</v>
      </c>
      <c r="B91" s="1">
        <v>22</v>
      </c>
      <c r="C91" s="1" t="s">
        <v>700</v>
      </c>
      <c r="D91" s="29" t="s">
        <v>137</v>
      </c>
      <c r="E91" s="29">
        <v>55</v>
      </c>
      <c r="F91" s="27"/>
      <c r="G91" s="27"/>
      <c r="H91" s="27"/>
      <c r="I91" s="27"/>
      <c r="J91" s="27"/>
      <c r="K91" s="32">
        <f t="shared" si="13"/>
        <v>55</v>
      </c>
      <c r="L91" s="32" t="s">
        <v>927</v>
      </c>
      <c r="M91" s="32"/>
      <c r="N91" s="39">
        <f t="shared" si="14"/>
        <v>54.991500000000002</v>
      </c>
      <c r="O91" s="32">
        <f t="shared" si="15"/>
        <v>1</v>
      </c>
      <c r="P91" s="32">
        <f t="shared" ca="1" si="16"/>
        <v>0</v>
      </c>
      <c r="Q91" s="33" t="s">
        <v>198</v>
      </c>
      <c r="R91" s="55">
        <f t="shared" si="17"/>
        <v>0</v>
      </c>
      <c r="S91" s="34">
        <f t="shared" si="18"/>
        <v>55.046500000000002</v>
      </c>
      <c r="T91" s="29">
        <v>55</v>
      </c>
      <c r="U91" s="27"/>
      <c r="V91" s="27"/>
      <c r="W91" s="27"/>
      <c r="X91" s="27"/>
      <c r="Y91" s="27"/>
      <c r="AE91" s="60"/>
      <c r="AF91" s="60"/>
      <c r="AH91" s="26"/>
      <c r="AI91" s="38"/>
      <c r="AJ91" s="38"/>
      <c r="AK91" s="38"/>
      <c r="AL91" s="30"/>
    </row>
    <row r="92" spans="1:38">
      <c r="A92" s="1">
        <v>25</v>
      </c>
      <c r="B92" s="1">
        <v>23</v>
      </c>
      <c r="C92" s="1" t="s">
        <v>701</v>
      </c>
      <c r="D92" s="29" t="s">
        <v>59</v>
      </c>
      <c r="E92" s="29">
        <v>41</v>
      </c>
      <c r="F92" s="27"/>
      <c r="G92" s="27"/>
      <c r="H92" s="27"/>
      <c r="I92" s="27"/>
      <c r="J92" s="27"/>
      <c r="K92" s="32">
        <f t="shared" si="13"/>
        <v>41</v>
      </c>
      <c r="L92" s="32" t="s">
        <v>927</v>
      </c>
      <c r="M92" s="32"/>
      <c r="N92" s="39">
        <f t="shared" si="14"/>
        <v>40.991399999999999</v>
      </c>
      <c r="O92" s="32">
        <f t="shared" si="15"/>
        <v>1</v>
      </c>
      <c r="P92" s="32">
        <f t="shared" ca="1" si="16"/>
        <v>0</v>
      </c>
      <c r="Q92" s="33" t="s">
        <v>198</v>
      </c>
      <c r="R92" s="55">
        <f t="shared" si="17"/>
        <v>0</v>
      </c>
      <c r="S92" s="34">
        <f t="shared" si="18"/>
        <v>41.032399999999996</v>
      </c>
      <c r="T92" s="29">
        <v>41</v>
      </c>
      <c r="U92" s="27"/>
      <c r="V92" s="27"/>
      <c r="W92" s="27"/>
      <c r="X92" s="27"/>
      <c r="Y92" s="27"/>
      <c r="AE92" s="60"/>
      <c r="AF92" s="60"/>
      <c r="AH92" s="26"/>
      <c r="AI92" s="38"/>
      <c r="AJ92" s="38"/>
      <c r="AK92" s="38"/>
      <c r="AL92" s="30"/>
    </row>
    <row r="93" spans="1:38">
      <c r="A93" s="1">
        <v>26</v>
      </c>
      <c r="B93" s="1">
        <v>24</v>
      </c>
      <c r="C93" s="1" t="s">
        <v>702</v>
      </c>
      <c r="D93" s="29" t="s">
        <v>59</v>
      </c>
      <c r="E93" s="29">
        <v>36</v>
      </c>
      <c r="F93" s="27"/>
      <c r="G93" s="27"/>
      <c r="H93" s="27"/>
      <c r="I93" s="27"/>
      <c r="J93" s="27"/>
      <c r="K93" s="32">
        <f t="shared" si="13"/>
        <v>36</v>
      </c>
      <c r="L93" s="32" t="s">
        <v>927</v>
      </c>
      <c r="M93" s="32"/>
      <c r="N93" s="39">
        <f t="shared" si="14"/>
        <v>35.991300000000003</v>
      </c>
      <c r="O93" s="32">
        <f t="shared" si="15"/>
        <v>1</v>
      </c>
      <c r="P93" s="32">
        <f t="shared" ca="1" si="16"/>
        <v>0</v>
      </c>
      <c r="Q93" s="33" t="s">
        <v>198</v>
      </c>
      <c r="R93" s="55">
        <f t="shared" si="17"/>
        <v>0</v>
      </c>
      <c r="S93" s="34">
        <f t="shared" si="18"/>
        <v>36.027300000000004</v>
      </c>
      <c r="T93" s="29">
        <v>36</v>
      </c>
      <c r="U93" s="27"/>
      <c r="V93" s="27"/>
      <c r="W93" s="27"/>
      <c r="X93" s="27"/>
      <c r="Y93" s="27"/>
      <c r="AE93" s="60"/>
      <c r="AF93" s="60"/>
      <c r="AH93" s="26"/>
      <c r="AI93" s="38"/>
      <c r="AJ93" s="38"/>
      <c r="AK93" s="38"/>
      <c r="AL93" s="30"/>
    </row>
    <row r="94" spans="1:38">
      <c r="A94" s="1">
        <v>27</v>
      </c>
      <c r="B94" s="1">
        <v>25</v>
      </c>
      <c r="C94" s="1" t="s">
        <v>703</v>
      </c>
      <c r="D94" s="29" t="s">
        <v>64</v>
      </c>
      <c r="E94" s="29">
        <v>35</v>
      </c>
      <c r="F94" s="27"/>
      <c r="G94" s="27"/>
      <c r="H94" s="27"/>
      <c r="I94" s="27"/>
      <c r="J94" s="27"/>
      <c r="K94" s="32">
        <f t="shared" si="13"/>
        <v>35</v>
      </c>
      <c r="L94" s="32" t="s">
        <v>927</v>
      </c>
      <c r="M94" s="32"/>
      <c r="N94" s="39">
        <f t="shared" si="14"/>
        <v>34.991199999999999</v>
      </c>
      <c r="O94" s="32">
        <f t="shared" si="15"/>
        <v>1</v>
      </c>
      <c r="P94" s="32">
        <f t="shared" ca="1" si="16"/>
        <v>0</v>
      </c>
      <c r="Q94" s="33" t="s">
        <v>198</v>
      </c>
      <c r="R94" s="55">
        <f t="shared" si="17"/>
        <v>0</v>
      </c>
      <c r="S94" s="34">
        <f t="shared" si="18"/>
        <v>35.026199999999996</v>
      </c>
      <c r="T94" s="29">
        <v>35</v>
      </c>
      <c r="U94" s="27"/>
      <c r="V94" s="27"/>
      <c r="W94" s="27"/>
      <c r="X94" s="27"/>
      <c r="Y94" s="27"/>
      <c r="AE94" s="60"/>
      <c r="AF94" s="60"/>
      <c r="AH94" s="26"/>
      <c r="AI94" s="38"/>
      <c r="AJ94" s="38"/>
      <c r="AK94" s="38"/>
      <c r="AL94" s="30"/>
    </row>
    <row r="95" spans="1:38" ht="5.0999999999999996" customHeight="1">
      <c r="A95" s="27"/>
      <c r="B95" s="27"/>
      <c r="D95" s="50"/>
      <c r="E95" s="50"/>
      <c r="F95" s="50"/>
      <c r="G95" s="50"/>
      <c r="H95" s="50"/>
      <c r="I95" s="50"/>
      <c r="J95" s="50"/>
      <c r="K95" s="32"/>
      <c r="L95" s="27"/>
      <c r="M95" s="27"/>
      <c r="N95" s="39"/>
      <c r="O95" s="27"/>
      <c r="P95" s="27"/>
      <c r="R95" s="59"/>
      <c r="S95" s="34"/>
      <c r="T95" s="27"/>
      <c r="U95" s="27"/>
      <c r="V95" s="27"/>
      <c r="W95" s="27"/>
      <c r="X95" s="27"/>
      <c r="Y95" s="27"/>
      <c r="AE95" s="60"/>
      <c r="AF95" s="60"/>
      <c r="AH95" s="26"/>
      <c r="AI95" s="38"/>
      <c r="AJ95" s="38"/>
      <c r="AK95" s="38"/>
      <c r="AL95" s="30"/>
    </row>
    <row r="96" spans="1:38">
      <c r="D96" s="27"/>
      <c r="E96" s="27"/>
      <c r="F96" s="27"/>
      <c r="G96" s="27"/>
      <c r="H96" s="27"/>
      <c r="I96" s="27"/>
      <c r="J96" s="27"/>
      <c r="K96" s="32"/>
      <c r="L96" s="27"/>
      <c r="M96" s="27"/>
      <c r="N96" s="39"/>
      <c r="O96" s="27"/>
      <c r="P96" s="27"/>
      <c r="R96" s="56"/>
      <c r="S96" s="34"/>
      <c r="T96" s="50"/>
      <c r="U96" s="50"/>
      <c r="V96" s="50"/>
      <c r="W96" s="50"/>
      <c r="X96" s="50"/>
      <c r="Y96" s="50"/>
      <c r="AE96" s="60"/>
      <c r="AF96" s="60"/>
      <c r="AH96" s="26"/>
      <c r="AI96" s="38"/>
      <c r="AJ96" s="38"/>
      <c r="AK96" s="38"/>
      <c r="AL96" s="30"/>
    </row>
    <row r="97" spans="1:38">
      <c r="C97" s="26" t="s">
        <v>157</v>
      </c>
      <c r="D97" s="27"/>
      <c r="E97" s="27"/>
      <c r="F97" s="27"/>
      <c r="G97" s="27"/>
      <c r="H97" s="27"/>
      <c r="I97" s="27"/>
      <c r="J97" s="27"/>
      <c r="K97" s="32"/>
      <c r="L97" s="27"/>
      <c r="M97" s="27"/>
      <c r="N97" s="39"/>
      <c r="O97" s="27"/>
      <c r="P97" s="27"/>
      <c r="Q97" s="50" t="str">
        <f>C97</f>
        <v>F45</v>
      </c>
      <c r="R97" s="56"/>
      <c r="S97" s="34"/>
      <c r="T97" s="27"/>
      <c r="U97" s="50"/>
      <c r="V97" s="50"/>
      <c r="W97" s="50"/>
      <c r="X97" s="50"/>
      <c r="Y97" s="50"/>
      <c r="AE97" s="60"/>
      <c r="AF97" s="60"/>
      <c r="AH97" s="26"/>
      <c r="AI97" s="38">
        <v>796</v>
      </c>
      <c r="AJ97" s="38">
        <v>736</v>
      </c>
      <c r="AK97" s="38">
        <v>674</v>
      </c>
      <c r="AL97" s="30"/>
    </row>
    <row r="98" spans="1:38">
      <c r="A98" s="1">
        <v>1</v>
      </c>
      <c r="B98" s="1">
        <v>1</v>
      </c>
      <c r="C98" s="1" t="s">
        <v>156</v>
      </c>
      <c r="D98" s="29" t="s">
        <v>71</v>
      </c>
      <c r="E98" s="29">
        <v>197</v>
      </c>
      <c r="F98" s="27">
        <v>197</v>
      </c>
      <c r="G98" s="27"/>
      <c r="H98" s="27"/>
      <c r="I98" s="27"/>
      <c r="J98" s="27"/>
      <c r="K98" s="32">
        <f t="shared" ref="K98:K135" si="19">IFERROR(LARGE(E98:J98,1),0)+IF($D$5&gt;=2,IFERROR(LARGE(E98:J98,2),0),0)+IF($D$5&gt;=3,IFERROR(LARGE(E98:J98,3),0),0)+IF($D$5&gt;=4,IFERROR(LARGE(E98:J98,4),0),0)+IF($D$5&gt;=5,IFERROR(LARGE(E98:J98,5),0),0)+IF($D$5&gt;=6,IFERROR(LARGE(E98:J98,6),0),0)</f>
        <v>394</v>
      </c>
      <c r="L98" s="32" t="s">
        <v>927</v>
      </c>
      <c r="M98" s="32" t="s">
        <v>704</v>
      </c>
      <c r="N98" s="39">
        <f t="shared" ref="N98:N135" si="20">K98-(ROW(K98)-ROW(K$6))/10000</f>
        <v>393.99079999999998</v>
      </c>
      <c r="O98" s="32">
        <f t="shared" ref="O98:O135" si="21">COUNT(E98:J98)</f>
        <v>2</v>
      </c>
      <c r="P98" s="32">
        <f t="shared" ref="P98:P135" ca="1" si="22">IF(AND(O98=1,OFFSET(D98,0,P$3)&gt;0),"Y",0)</f>
        <v>0</v>
      </c>
      <c r="Q98" s="33" t="s">
        <v>157</v>
      </c>
      <c r="R98" s="55">
        <f t="shared" ref="R98:R135" si="23">1-(Q98=Q97)</f>
        <v>0</v>
      </c>
      <c r="S98" s="34">
        <f t="shared" ref="S98:S135" si="24">N98+T98/1000+U98/10000+V98/100000+W98/1000000+X98/10000000+Y98/100000000</f>
        <v>394.20749999999998</v>
      </c>
      <c r="T98" s="29">
        <v>197</v>
      </c>
      <c r="U98" s="27">
        <v>197</v>
      </c>
      <c r="V98" s="27"/>
      <c r="W98" s="27"/>
      <c r="X98" s="27"/>
      <c r="Y98" s="27"/>
      <c r="AE98" s="60"/>
      <c r="AF98" s="60"/>
      <c r="AH98" s="26"/>
      <c r="AI98" s="38"/>
      <c r="AJ98" s="38"/>
      <c r="AK98" s="38"/>
      <c r="AL98" s="30"/>
    </row>
    <row r="99" spans="1:38">
      <c r="A99" s="1">
        <v>2</v>
      </c>
      <c r="B99" s="1">
        <v>2</v>
      </c>
      <c r="C99" s="1" t="s">
        <v>165</v>
      </c>
      <c r="D99" s="29" t="s">
        <v>53</v>
      </c>
      <c r="E99" s="29">
        <v>196</v>
      </c>
      <c r="F99" s="27">
        <v>196</v>
      </c>
      <c r="G99" s="27"/>
      <c r="H99" s="27"/>
      <c r="I99" s="27"/>
      <c r="J99" s="27"/>
      <c r="K99" s="32">
        <f t="shared" si="19"/>
        <v>392</v>
      </c>
      <c r="L99" s="32" t="s">
        <v>927</v>
      </c>
      <c r="M99" s="32" t="s">
        <v>705</v>
      </c>
      <c r="N99" s="39">
        <f t="shared" si="20"/>
        <v>391.9907</v>
      </c>
      <c r="O99" s="32">
        <f t="shared" si="21"/>
        <v>2</v>
      </c>
      <c r="P99" s="32">
        <f t="shared" ca="1" si="22"/>
        <v>0</v>
      </c>
      <c r="Q99" s="33" t="s">
        <v>157</v>
      </c>
      <c r="R99" s="55">
        <f t="shared" si="23"/>
        <v>0</v>
      </c>
      <c r="S99" s="34">
        <f t="shared" si="24"/>
        <v>392.20630000000006</v>
      </c>
      <c r="T99" s="29">
        <v>196</v>
      </c>
      <c r="U99" s="27">
        <v>196</v>
      </c>
      <c r="V99" s="27"/>
      <c r="W99" s="27"/>
      <c r="X99" s="27"/>
      <c r="Y99" s="27"/>
      <c r="AE99" s="60"/>
      <c r="AF99" s="60"/>
      <c r="AH99" s="26"/>
      <c r="AI99" s="38"/>
      <c r="AJ99" s="38"/>
      <c r="AK99" s="38"/>
      <c r="AL99" s="30"/>
    </row>
    <row r="100" spans="1:38">
      <c r="A100" s="1">
        <v>3</v>
      </c>
      <c r="B100" s="1">
        <v>3</v>
      </c>
      <c r="C100" s="1" t="s">
        <v>204</v>
      </c>
      <c r="D100" s="29" t="s">
        <v>96</v>
      </c>
      <c r="E100" s="29">
        <v>185</v>
      </c>
      <c r="F100" s="27">
        <v>185</v>
      </c>
      <c r="G100" s="27"/>
      <c r="H100" s="27"/>
      <c r="I100" s="27"/>
      <c r="J100" s="27"/>
      <c r="K100" s="32">
        <f t="shared" si="19"/>
        <v>370</v>
      </c>
      <c r="L100" s="32" t="s">
        <v>927</v>
      </c>
      <c r="M100" s="32" t="s">
        <v>706</v>
      </c>
      <c r="N100" s="39">
        <f t="shared" si="20"/>
        <v>369.99059999999997</v>
      </c>
      <c r="O100" s="32">
        <f t="shared" si="21"/>
        <v>2</v>
      </c>
      <c r="P100" s="32">
        <f t="shared" ca="1" si="22"/>
        <v>0</v>
      </c>
      <c r="Q100" s="33" t="s">
        <v>157</v>
      </c>
      <c r="R100" s="55">
        <f t="shared" si="23"/>
        <v>0</v>
      </c>
      <c r="S100" s="34">
        <f t="shared" si="24"/>
        <v>370.19409999999999</v>
      </c>
      <c r="T100" s="29">
        <v>185</v>
      </c>
      <c r="U100" s="27">
        <v>185</v>
      </c>
      <c r="V100" s="27"/>
      <c r="W100" s="27"/>
      <c r="X100" s="27"/>
      <c r="Y100" s="27"/>
      <c r="AE100" s="60"/>
      <c r="AF100" s="60"/>
      <c r="AH100" s="26"/>
      <c r="AI100" s="38"/>
      <c r="AJ100" s="38"/>
      <c r="AK100" s="38"/>
      <c r="AL100" s="30"/>
    </row>
    <row r="101" spans="1:38">
      <c r="A101" s="1">
        <v>4</v>
      </c>
      <c r="B101" s="1">
        <v>4</v>
      </c>
      <c r="C101" s="1" t="s">
        <v>222</v>
      </c>
      <c r="D101" s="29" t="s">
        <v>82</v>
      </c>
      <c r="E101" s="29">
        <v>171</v>
      </c>
      <c r="F101" s="27">
        <v>182</v>
      </c>
      <c r="G101" s="27"/>
      <c r="H101" s="27"/>
      <c r="I101" s="27"/>
      <c r="J101" s="27"/>
      <c r="K101" s="32">
        <f t="shared" si="19"/>
        <v>353</v>
      </c>
      <c r="L101" s="32" t="s">
        <v>927</v>
      </c>
      <c r="M101" s="32"/>
      <c r="N101" s="39">
        <f t="shared" si="20"/>
        <v>352.9905</v>
      </c>
      <c r="O101" s="32">
        <f t="shared" si="21"/>
        <v>2</v>
      </c>
      <c r="P101" s="32">
        <f t="shared" ca="1" si="22"/>
        <v>0</v>
      </c>
      <c r="Q101" s="33" t="s">
        <v>157</v>
      </c>
      <c r="R101" s="55">
        <f t="shared" si="23"/>
        <v>0</v>
      </c>
      <c r="S101" s="34">
        <f t="shared" si="24"/>
        <v>353.17969999999997</v>
      </c>
      <c r="T101" s="29">
        <v>171</v>
      </c>
      <c r="U101" s="27">
        <v>182</v>
      </c>
      <c r="V101" s="27"/>
      <c r="W101" s="27"/>
      <c r="X101" s="27"/>
      <c r="Y101" s="27"/>
      <c r="AE101" s="60"/>
      <c r="AF101" s="60"/>
      <c r="AH101" s="26"/>
      <c r="AI101" s="38"/>
      <c r="AJ101" s="38"/>
      <c r="AK101" s="38"/>
      <c r="AL101" s="30"/>
    </row>
    <row r="102" spans="1:38">
      <c r="A102" s="1">
        <v>5</v>
      </c>
      <c r="B102" s="1">
        <v>5</v>
      </c>
      <c r="C102" s="1" t="s">
        <v>229</v>
      </c>
      <c r="D102" s="29" t="s">
        <v>117</v>
      </c>
      <c r="E102" s="29">
        <v>170</v>
      </c>
      <c r="F102" s="27">
        <v>179</v>
      </c>
      <c r="G102" s="27"/>
      <c r="H102" s="27"/>
      <c r="I102" s="27"/>
      <c r="J102" s="27"/>
      <c r="K102" s="32">
        <f t="shared" si="19"/>
        <v>349</v>
      </c>
      <c r="L102" s="32" t="s">
        <v>927</v>
      </c>
      <c r="M102" s="32"/>
      <c r="N102" s="39">
        <f t="shared" si="20"/>
        <v>348.99040000000002</v>
      </c>
      <c r="O102" s="32">
        <f t="shared" si="21"/>
        <v>2</v>
      </c>
      <c r="P102" s="32">
        <f t="shared" ca="1" si="22"/>
        <v>0</v>
      </c>
      <c r="Q102" s="33" t="s">
        <v>157</v>
      </c>
      <c r="R102" s="55">
        <f t="shared" si="23"/>
        <v>0</v>
      </c>
      <c r="S102" s="34">
        <f t="shared" si="24"/>
        <v>349.17830000000004</v>
      </c>
      <c r="T102" s="29">
        <v>170</v>
      </c>
      <c r="U102" s="27">
        <v>179</v>
      </c>
      <c r="V102" s="27"/>
      <c r="W102" s="27"/>
      <c r="X102" s="27"/>
      <c r="Y102" s="27"/>
      <c r="AE102" s="60"/>
      <c r="AF102" s="60"/>
      <c r="AH102" s="26"/>
      <c r="AI102" s="38"/>
      <c r="AJ102" s="38"/>
      <c r="AK102" s="38"/>
      <c r="AL102" s="30"/>
    </row>
    <row r="103" spans="1:38">
      <c r="A103" s="1">
        <v>6</v>
      </c>
      <c r="B103" s="1">
        <v>6</v>
      </c>
      <c r="C103" s="1" t="s">
        <v>277</v>
      </c>
      <c r="D103" s="29" t="s">
        <v>153</v>
      </c>
      <c r="E103" s="29">
        <v>166</v>
      </c>
      <c r="F103" s="27">
        <v>169</v>
      </c>
      <c r="G103" s="27"/>
      <c r="H103" s="27"/>
      <c r="I103" s="27"/>
      <c r="J103" s="27"/>
      <c r="K103" s="32">
        <f t="shared" si="19"/>
        <v>335</v>
      </c>
      <c r="L103" s="32" t="s">
        <v>927</v>
      </c>
      <c r="M103" s="32"/>
      <c r="N103" s="39">
        <f t="shared" si="20"/>
        <v>334.99029999999999</v>
      </c>
      <c r="O103" s="32">
        <f t="shared" si="21"/>
        <v>2</v>
      </c>
      <c r="P103" s="32">
        <f t="shared" ca="1" si="22"/>
        <v>0</v>
      </c>
      <c r="Q103" s="33" t="s">
        <v>157</v>
      </c>
      <c r="R103" s="55">
        <f t="shared" si="23"/>
        <v>0</v>
      </c>
      <c r="S103" s="34">
        <f t="shared" si="24"/>
        <v>335.17320000000001</v>
      </c>
      <c r="T103" s="29">
        <v>166</v>
      </c>
      <c r="U103" s="27">
        <v>169</v>
      </c>
      <c r="V103" s="27"/>
      <c r="W103" s="27"/>
      <c r="X103" s="27"/>
      <c r="Y103" s="27"/>
      <c r="AE103" s="60"/>
      <c r="AF103" s="60"/>
      <c r="AH103" s="26"/>
      <c r="AI103" s="38"/>
      <c r="AJ103" s="38"/>
      <c r="AK103" s="38"/>
      <c r="AL103" s="30"/>
    </row>
    <row r="104" spans="1:38">
      <c r="A104" s="1">
        <v>7</v>
      </c>
      <c r="B104" s="1">
        <v>7</v>
      </c>
      <c r="C104" s="1" t="s">
        <v>295</v>
      </c>
      <c r="D104" s="29" t="s">
        <v>56</v>
      </c>
      <c r="E104" s="29">
        <v>161</v>
      </c>
      <c r="F104" s="27">
        <v>165</v>
      </c>
      <c r="G104" s="27"/>
      <c r="H104" s="27"/>
      <c r="I104" s="27"/>
      <c r="J104" s="27"/>
      <c r="K104" s="32">
        <f t="shared" si="19"/>
        <v>326</v>
      </c>
      <c r="L104" s="32" t="s">
        <v>927</v>
      </c>
      <c r="M104" s="32"/>
      <c r="N104" s="39">
        <f t="shared" si="20"/>
        <v>325.99020000000002</v>
      </c>
      <c r="O104" s="32">
        <f t="shared" si="21"/>
        <v>2</v>
      </c>
      <c r="P104" s="32">
        <f t="shared" ca="1" si="22"/>
        <v>0</v>
      </c>
      <c r="Q104" s="33" t="s">
        <v>157</v>
      </c>
      <c r="R104" s="55">
        <f t="shared" si="23"/>
        <v>0</v>
      </c>
      <c r="S104" s="34">
        <f t="shared" si="24"/>
        <v>326.16770000000002</v>
      </c>
      <c r="T104" s="29">
        <v>161</v>
      </c>
      <c r="U104" s="27">
        <v>165</v>
      </c>
      <c r="V104" s="27"/>
      <c r="W104" s="27"/>
      <c r="X104" s="27"/>
      <c r="Y104" s="27"/>
      <c r="AE104" s="60"/>
      <c r="AF104" s="60"/>
      <c r="AH104" s="26"/>
      <c r="AI104" s="38"/>
      <c r="AJ104" s="38"/>
      <c r="AK104" s="38"/>
      <c r="AL104" s="30"/>
    </row>
    <row r="105" spans="1:38">
      <c r="A105" s="1">
        <v>8</v>
      </c>
      <c r="B105" s="1">
        <v>8</v>
      </c>
      <c r="C105" s="1" t="s">
        <v>293</v>
      </c>
      <c r="D105" s="29" t="s">
        <v>137</v>
      </c>
      <c r="E105" s="29">
        <v>153</v>
      </c>
      <c r="F105" s="27">
        <v>166</v>
      </c>
      <c r="G105" s="27"/>
      <c r="H105" s="27"/>
      <c r="I105" s="27"/>
      <c r="J105" s="27"/>
      <c r="K105" s="32">
        <f t="shared" si="19"/>
        <v>319</v>
      </c>
      <c r="L105" s="32" t="s">
        <v>927</v>
      </c>
      <c r="M105" s="32"/>
      <c r="N105" s="39">
        <f t="shared" si="20"/>
        <v>318.99009999999998</v>
      </c>
      <c r="O105" s="32">
        <f t="shared" si="21"/>
        <v>2</v>
      </c>
      <c r="P105" s="32">
        <f t="shared" ca="1" si="22"/>
        <v>0</v>
      </c>
      <c r="Q105" s="33" t="s">
        <v>157</v>
      </c>
      <c r="R105" s="55">
        <f t="shared" si="23"/>
        <v>0</v>
      </c>
      <c r="S105" s="34">
        <f t="shared" si="24"/>
        <v>319.15969999999999</v>
      </c>
      <c r="T105" s="29">
        <v>153</v>
      </c>
      <c r="U105" s="27">
        <v>166</v>
      </c>
      <c r="V105" s="27"/>
      <c r="W105" s="27"/>
      <c r="X105" s="27"/>
      <c r="Y105" s="27"/>
      <c r="AE105" s="60"/>
      <c r="AF105" s="60"/>
      <c r="AH105" s="26"/>
      <c r="AI105" s="38"/>
      <c r="AJ105" s="38"/>
      <c r="AK105" s="38"/>
      <c r="AL105" s="30"/>
    </row>
    <row r="106" spans="1:38">
      <c r="A106" s="1">
        <v>9</v>
      </c>
      <c r="B106" s="1">
        <v>9</v>
      </c>
      <c r="C106" s="1" t="s">
        <v>317</v>
      </c>
      <c r="D106" s="29" t="s">
        <v>137</v>
      </c>
      <c r="E106" s="29">
        <v>135</v>
      </c>
      <c r="F106" s="27">
        <v>156</v>
      </c>
      <c r="G106" s="27"/>
      <c r="H106" s="27"/>
      <c r="I106" s="27"/>
      <c r="J106" s="27"/>
      <c r="K106" s="32">
        <f t="shared" si="19"/>
        <v>291</v>
      </c>
      <c r="L106" s="32" t="s">
        <v>927</v>
      </c>
      <c r="M106" s="32"/>
      <c r="N106" s="39">
        <f t="shared" si="20"/>
        <v>290.99</v>
      </c>
      <c r="O106" s="32">
        <f t="shared" si="21"/>
        <v>2</v>
      </c>
      <c r="P106" s="32">
        <f t="shared" ca="1" si="22"/>
        <v>0</v>
      </c>
      <c r="Q106" s="33" t="s">
        <v>157</v>
      </c>
      <c r="R106" s="55">
        <f t="shared" si="23"/>
        <v>0</v>
      </c>
      <c r="S106" s="34">
        <f t="shared" si="24"/>
        <v>291.14060000000001</v>
      </c>
      <c r="T106" s="29">
        <v>135</v>
      </c>
      <c r="U106" s="27">
        <v>156</v>
      </c>
      <c r="V106" s="27"/>
      <c r="W106" s="27"/>
      <c r="X106" s="27"/>
      <c r="Y106" s="27"/>
      <c r="AE106" s="60"/>
      <c r="AF106" s="60"/>
      <c r="AH106" s="26"/>
      <c r="AI106" s="38"/>
      <c r="AJ106" s="38"/>
      <c r="AK106" s="38"/>
      <c r="AL106" s="30"/>
    </row>
    <row r="107" spans="1:38">
      <c r="A107" s="1">
        <v>10</v>
      </c>
      <c r="B107" s="1">
        <v>10</v>
      </c>
      <c r="C107" s="1" t="s">
        <v>335</v>
      </c>
      <c r="D107" s="29" t="s">
        <v>82</v>
      </c>
      <c r="E107" s="29">
        <v>140</v>
      </c>
      <c r="F107" s="27">
        <v>150</v>
      </c>
      <c r="G107" s="27"/>
      <c r="H107" s="27"/>
      <c r="I107" s="27"/>
      <c r="J107" s="27"/>
      <c r="K107" s="32">
        <f t="shared" si="19"/>
        <v>290</v>
      </c>
      <c r="L107" s="32" t="s">
        <v>927</v>
      </c>
      <c r="M107" s="32"/>
      <c r="N107" s="39">
        <f t="shared" si="20"/>
        <v>289.98989999999998</v>
      </c>
      <c r="O107" s="32">
        <f t="shared" si="21"/>
        <v>2</v>
      </c>
      <c r="P107" s="32">
        <f t="shared" ca="1" si="22"/>
        <v>0</v>
      </c>
      <c r="Q107" s="33" t="s">
        <v>157</v>
      </c>
      <c r="R107" s="55">
        <f t="shared" si="23"/>
        <v>0</v>
      </c>
      <c r="S107" s="34">
        <f t="shared" si="24"/>
        <v>290.14489999999995</v>
      </c>
      <c r="T107" s="29">
        <v>140</v>
      </c>
      <c r="U107" s="27">
        <v>150</v>
      </c>
      <c r="V107" s="27"/>
      <c r="W107" s="27"/>
      <c r="X107" s="27"/>
      <c r="Y107" s="27"/>
      <c r="AE107" s="60"/>
      <c r="AF107" s="60"/>
      <c r="AH107" s="26"/>
      <c r="AI107" s="38"/>
      <c r="AJ107" s="38"/>
      <c r="AK107" s="38"/>
      <c r="AL107" s="30"/>
    </row>
    <row r="108" spans="1:38">
      <c r="A108" s="1">
        <v>11</v>
      </c>
      <c r="B108" s="1" t="s">
        <v>19</v>
      </c>
      <c r="C108" s="1" t="s">
        <v>334</v>
      </c>
      <c r="D108" s="29" t="s">
        <v>33</v>
      </c>
      <c r="E108" s="29">
        <v>125</v>
      </c>
      <c r="F108" s="27">
        <v>151</v>
      </c>
      <c r="G108" s="27"/>
      <c r="H108" s="27"/>
      <c r="I108" s="27"/>
      <c r="J108" s="27"/>
      <c r="K108" s="32">
        <f t="shared" si="19"/>
        <v>276</v>
      </c>
      <c r="L108" s="32" t="s">
        <v>928</v>
      </c>
      <c r="M108" s="32"/>
      <c r="N108" s="39">
        <f t="shared" si="20"/>
        <v>275.9898</v>
      </c>
      <c r="O108" s="32">
        <f t="shared" si="21"/>
        <v>2</v>
      </c>
      <c r="P108" s="32">
        <f t="shared" ca="1" si="22"/>
        <v>0</v>
      </c>
      <c r="Q108" s="33" t="s">
        <v>157</v>
      </c>
      <c r="R108" s="55">
        <f t="shared" si="23"/>
        <v>0</v>
      </c>
      <c r="S108" s="34">
        <f t="shared" si="24"/>
        <v>276.12990000000002</v>
      </c>
      <c r="T108" s="29">
        <v>125</v>
      </c>
      <c r="U108" s="27">
        <v>151</v>
      </c>
      <c r="V108" s="27"/>
      <c r="W108" s="27"/>
      <c r="X108" s="27"/>
      <c r="Y108" s="27"/>
      <c r="AE108" s="60"/>
      <c r="AF108" s="60"/>
      <c r="AH108" s="26"/>
      <c r="AI108" s="38"/>
      <c r="AJ108" s="38"/>
      <c r="AK108" s="38"/>
      <c r="AL108" s="30"/>
    </row>
    <row r="109" spans="1:38">
      <c r="A109" s="1">
        <v>12</v>
      </c>
      <c r="B109" s="1">
        <v>11</v>
      </c>
      <c r="C109" s="1" t="s">
        <v>362</v>
      </c>
      <c r="D109" s="29" t="s">
        <v>85</v>
      </c>
      <c r="E109" s="29">
        <v>126</v>
      </c>
      <c r="F109" s="27">
        <v>139</v>
      </c>
      <c r="G109" s="27"/>
      <c r="H109" s="27"/>
      <c r="I109" s="27"/>
      <c r="J109" s="27"/>
      <c r="K109" s="32">
        <f t="shared" si="19"/>
        <v>265</v>
      </c>
      <c r="L109" s="32" t="s">
        <v>927</v>
      </c>
      <c r="M109" s="32"/>
      <c r="N109" s="39">
        <f t="shared" si="20"/>
        <v>264.98970000000003</v>
      </c>
      <c r="O109" s="32">
        <f t="shared" si="21"/>
        <v>2</v>
      </c>
      <c r="P109" s="32">
        <f t="shared" ca="1" si="22"/>
        <v>0</v>
      </c>
      <c r="Q109" s="33" t="s">
        <v>157</v>
      </c>
      <c r="R109" s="55">
        <f t="shared" si="23"/>
        <v>0</v>
      </c>
      <c r="S109" s="34">
        <f t="shared" si="24"/>
        <v>265.12959999999998</v>
      </c>
      <c r="T109" s="29">
        <v>126</v>
      </c>
      <c r="U109" s="27">
        <v>139</v>
      </c>
      <c r="V109" s="27"/>
      <c r="W109" s="27"/>
      <c r="X109" s="27"/>
      <c r="Y109" s="27"/>
      <c r="AE109" s="60"/>
      <c r="AF109" s="60"/>
      <c r="AH109" s="26"/>
      <c r="AI109" s="38"/>
      <c r="AJ109" s="38"/>
      <c r="AK109" s="38"/>
      <c r="AL109" s="30"/>
    </row>
    <row r="110" spans="1:38">
      <c r="A110" s="1">
        <v>13</v>
      </c>
      <c r="B110" s="1">
        <v>12</v>
      </c>
      <c r="C110" s="1" t="s">
        <v>405</v>
      </c>
      <c r="D110" s="29" t="s">
        <v>64</v>
      </c>
      <c r="E110" s="29">
        <v>102</v>
      </c>
      <c r="F110" s="27">
        <v>119</v>
      </c>
      <c r="G110" s="27"/>
      <c r="H110" s="27"/>
      <c r="I110" s="27"/>
      <c r="J110" s="27"/>
      <c r="K110" s="32">
        <f t="shared" si="19"/>
        <v>221</v>
      </c>
      <c r="L110" s="32" t="s">
        <v>927</v>
      </c>
      <c r="M110" s="32"/>
      <c r="N110" s="39">
        <f t="shared" si="20"/>
        <v>220.9896</v>
      </c>
      <c r="O110" s="32">
        <f t="shared" si="21"/>
        <v>2</v>
      </c>
      <c r="P110" s="32">
        <f t="shared" ca="1" si="22"/>
        <v>0</v>
      </c>
      <c r="Q110" s="33" t="s">
        <v>157</v>
      </c>
      <c r="R110" s="55">
        <f t="shared" si="23"/>
        <v>0</v>
      </c>
      <c r="S110" s="34">
        <f t="shared" si="24"/>
        <v>221.1035</v>
      </c>
      <c r="T110" s="29">
        <v>102</v>
      </c>
      <c r="U110" s="27">
        <v>119</v>
      </c>
      <c r="V110" s="27"/>
      <c r="W110" s="27"/>
      <c r="X110" s="27"/>
      <c r="Y110" s="27"/>
      <c r="AE110" s="60"/>
      <c r="AF110" s="60"/>
      <c r="AH110" s="26"/>
      <c r="AI110" s="38"/>
      <c r="AJ110" s="38"/>
      <c r="AK110" s="38"/>
      <c r="AL110" s="30"/>
    </row>
    <row r="111" spans="1:38">
      <c r="A111" s="1">
        <v>14</v>
      </c>
      <c r="B111" s="1">
        <v>13</v>
      </c>
      <c r="C111" s="1" t="s">
        <v>409</v>
      </c>
      <c r="D111" s="29" t="s">
        <v>82</v>
      </c>
      <c r="E111" s="29">
        <v>86</v>
      </c>
      <c r="F111" s="27">
        <v>116</v>
      </c>
      <c r="G111" s="27"/>
      <c r="H111" s="27"/>
      <c r="I111" s="27"/>
      <c r="J111" s="27"/>
      <c r="K111" s="32">
        <f t="shared" si="19"/>
        <v>202</v>
      </c>
      <c r="L111" s="32" t="s">
        <v>927</v>
      </c>
      <c r="M111" s="32"/>
      <c r="N111" s="39">
        <f t="shared" si="20"/>
        <v>201.98949999999999</v>
      </c>
      <c r="O111" s="32">
        <f t="shared" si="21"/>
        <v>2</v>
      </c>
      <c r="P111" s="32">
        <f t="shared" ca="1" si="22"/>
        <v>0</v>
      </c>
      <c r="Q111" s="33" t="s">
        <v>157</v>
      </c>
      <c r="R111" s="55">
        <f t="shared" si="23"/>
        <v>0</v>
      </c>
      <c r="S111" s="34">
        <f t="shared" si="24"/>
        <v>202.08709999999999</v>
      </c>
      <c r="T111" s="29">
        <v>86</v>
      </c>
      <c r="U111" s="27">
        <v>116</v>
      </c>
      <c r="V111" s="27"/>
      <c r="W111" s="27"/>
      <c r="X111" s="27"/>
      <c r="Y111" s="27"/>
      <c r="AE111" s="60"/>
      <c r="AF111" s="60"/>
      <c r="AH111" s="26"/>
      <c r="AI111" s="38"/>
      <c r="AJ111" s="38"/>
      <c r="AK111" s="38"/>
      <c r="AL111" s="30"/>
    </row>
    <row r="112" spans="1:38">
      <c r="A112" s="1">
        <v>15</v>
      </c>
      <c r="B112" s="1">
        <v>14</v>
      </c>
      <c r="C112" s="1" t="s">
        <v>431</v>
      </c>
      <c r="D112" s="29" t="s">
        <v>82</v>
      </c>
      <c r="E112" s="29">
        <v>94</v>
      </c>
      <c r="F112" s="27">
        <v>107</v>
      </c>
      <c r="G112" s="27"/>
      <c r="H112" s="27"/>
      <c r="I112" s="27"/>
      <c r="J112" s="27"/>
      <c r="K112" s="32">
        <f t="shared" si="19"/>
        <v>201</v>
      </c>
      <c r="L112" s="32" t="s">
        <v>927</v>
      </c>
      <c r="M112" s="32"/>
      <c r="N112" s="39">
        <f t="shared" si="20"/>
        <v>200.98939999999999</v>
      </c>
      <c r="O112" s="32">
        <f t="shared" si="21"/>
        <v>2</v>
      </c>
      <c r="P112" s="32">
        <f t="shared" ca="1" si="22"/>
        <v>0</v>
      </c>
      <c r="Q112" s="33" t="s">
        <v>157</v>
      </c>
      <c r="R112" s="55">
        <f t="shared" si="23"/>
        <v>0</v>
      </c>
      <c r="S112" s="34">
        <f t="shared" si="24"/>
        <v>201.0941</v>
      </c>
      <c r="T112" s="29">
        <v>94</v>
      </c>
      <c r="U112" s="27">
        <v>107</v>
      </c>
      <c r="V112" s="27"/>
      <c r="W112" s="27"/>
      <c r="X112" s="27"/>
      <c r="Y112" s="27"/>
      <c r="AE112" s="60"/>
      <c r="AF112" s="60"/>
      <c r="AH112" s="26"/>
      <c r="AI112" s="38"/>
      <c r="AJ112" s="38"/>
      <c r="AK112" s="38"/>
      <c r="AL112" s="30"/>
    </row>
    <row r="113" spans="1:38">
      <c r="A113" s="1">
        <v>16</v>
      </c>
      <c r="B113" s="1">
        <v>15</v>
      </c>
      <c r="C113" s="1" t="s">
        <v>707</v>
      </c>
      <c r="D113" s="29" t="s">
        <v>153</v>
      </c>
      <c r="E113" s="29">
        <v>189</v>
      </c>
      <c r="F113" s="27"/>
      <c r="G113" s="27"/>
      <c r="H113" s="27"/>
      <c r="I113" s="27"/>
      <c r="J113" s="27"/>
      <c r="K113" s="32">
        <f t="shared" si="19"/>
        <v>189</v>
      </c>
      <c r="L113" s="32" t="s">
        <v>927</v>
      </c>
      <c r="M113" s="32"/>
      <c r="N113" s="39">
        <f t="shared" si="20"/>
        <v>188.98929999999999</v>
      </c>
      <c r="O113" s="32">
        <f t="shared" si="21"/>
        <v>1</v>
      </c>
      <c r="P113" s="32">
        <f t="shared" ca="1" si="22"/>
        <v>0</v>
      </c>
      <c r="Q113" s="33" t="s">
        <v>157</v>
      </c>
      <c r="R113" s="55">
        <f t="shared" si="23"/>
        <v>0</v>
      </c>
      <c r="S113" s="34">
        <f t="shared" si="24"/>
        <v>189.17829999999998</v>
      </c>
      <c r="T113" s="29">
        <v>189</v>
      </c>
      <c r="U113" s="27"/>
      <c r="V113" s="27"/>
      <c r="W113" s="27"/>
      <c r="X113" s="27"/>
      <c r="Y113" s="27"/>
      <c r="AE113" s="60"/>
      <c r="AF113" s="60"/>
      <c r="AH113" s="26"/>
      <c r="AI113" s="38"/>
      <c r="AJ113" s="38"/>
      <c r="AK113" s="38"/>
      <c r="AL113" s="30"/>
    </row>
    <row r="114" spans="1:38">
      <c r="A114" s="1">
        <v>17</v>
      </c>
      <c r="B114" s="1" t="s">
        <v>19</v>
      </c>
      <c r="C114" s="1" t="s">
        <v>219</v>
      </c>
      <c r="D114" s="29" t="s">
        <v>33</v>
      </c>
      <c r="E114" s="29"/>
      <c r="F114" s="27">
        <v>183</v>
      </c>
      <c r="G114" s="27"/>
      <c r="H114" s="27"/>
      <c r="I114" s="27"/>
      <c r="J114" s="27"/>
      <c r="K114" s="32">
        <f t="shared" si="19"/>
        <v>183</v>
      </c>
      <c r="L114" s="32" t="s">
        <v>928</v>
      </c>
      <c r="M114" s="32"/>
      <c r="N114" s="39">
        <f t="shared" si="20"/>
        <v>182.98920000000001</v>
      </c>
      <c r="O114" s="32">
        <f t="shared" si="21"/>
        <v>1</v>
      </c>
      <c r="P114" s="32" t="str">
        <f t="shared" ca="1" si="22"/>
        <v>Y</v>
      </c>
      <c r="Q114" s="33" t="s">
        <v>157</v>
      </c>
      <c r="R114" s="34">
        <f t="shared" si="23"/>
        <v>0</v>
      </c>
      <c r="S114" s="34">
        <f t="shared" si="24"/>
        <v>183.00750000000002</v>
      </c>
      <c r="T114" s="29"/>
      <c r="U114" s="27">
        <v>183</v>
      </c>
      <c r="V114" s="27"/>
      <c r="W114" s="27"/>
      <c r="X114" s="27"/>
      <c r="Y114" s="27"/>
      <c r="AE114" s="60"/>
      <c r="AF114" s="60"/>
      <c r="AH114" s="26"/>
      <c r="AI114" s="38"/>
      <c r="AJ114" s="38"/>
      <c r="AK114" s="38"/>
      <c r="AL114" s="30"/>
    </row>
    <row r="115" spans="1:38">
      <c r="A115" s="1">
        <v>18</v>
      </c>
      <c r="B115" s="1">
        <v>16</v>
      </c>
      <c r="C115" s="1" t="s">
        <v>239</v>
      </c>
      <c r="D115" s="29" t="s">
        <v>112</v>
      </c>
      <c r="E115" s="29"/>
      <c r="F115" s="27">
        <v>177</v>
      </c>
      <c r="G115" s="27"/>
      <c r="H115" s="27"/>
      <c r="I115" s="27"/>
      <c r="J115" s="27"/>
      <c r="K115" s="32">
        <f t="shared" si="19"/>
        <v>177</v>
      </c>
      <c r="L115" s="32" t="s">
        <v>927</v>
      </c>
      <c r="M115" s="32"/>
      <c r="N115" s="39">
        <f t="shared" si="20"/>
        <v>176.98910000000001</v>
      </c>
      <c r="O115" s="32">
        <f t="shared" si="21"/>
        <v>1</v>
      </c>
      <c r="P115" s="32" t="str">
        <f t="shared" ca="1" si="22"/>
        <v>Y</v>
      </c>
      <c r="Q115" s="33" t="s">
        <v>157</v>
      </c>
      <c r="R115" s="34">
        <f t="shared" si="23"/>
        <v>0</v>
      </c>
      <c r="S115" s="34">
        <f t="shared" si="24"/>
        <v>177.0068</v>
      </c>
      <c r="T115" s="29"/>
      <c r="U115" s="27">
        <v>177</v>
      </c>
      <c r="V115" s="27"/>
      <c r="W115" s="27"/>
      <c r="X115" s="27"/>
      <c r="Y115" s="27"/>
      <c r="AE115" s="60"/>
      <c r="AF115" s="60"/>
      <c r="AH115" s="26"/>
      <c r="AI115" s="38"/>
      <c r="AJ115" s="38"/>
      <c r="AK115" s="38"/>
      <c r="AL115" s="30"/>
    </row>
    <row r="116" spans="1:38">
      <c r="A116" s="1">
        <v>19</v>
      </c>
      <c r="B116" s="1">
        <v>17</v>
      </c>
      <c r="C116" s="1" t="s">
        <v>472</v>
      </c>
      <c r="D116" s="29" t="s">
        <v>64</v>
      </c>
      <c r="E116" s="29">
        <v>93</v>
      </c>
      <c r="F116" s="27">
        <v>83</v>
      </c>
      <c r="G116" s="27"/>
      <c r="H116" s="27"/>
      <c r="I116" s="27"/>
      <c r="J116" s="27"/>
      <c r="K116" s="32">
        <f t="shared" si="19"/>
        <v>176</v>
      </c>
      <c r="L116" s="32" t="s">
        <v>927</v>
      </c>
      <c r="M116" s="32"/>
      <c r="N116" s="39">
        <f t="shared" si="20"/>
        <v>175.989</v>
      </c>
      <c r="O116" s="32">
        <f t="shared" si="21"/>
        <v>2</v>
      </c>
      <c r="P116" s="32">
        <f t="shared" ca="1" si="22"/>
        <v>0</v>
      </c>
      <c r="Q116" s="33" t="s">
        <v>157</v>
      </c>
      <c r="R116" s="55">
        <f t="shared" si="23"/>
        <v>0</v>
      </c>
      <c r="S116" s="34">
        <f t="shared" si="24"/>
        <v>176.09029999999998</v>
      </c>
      <c r="T116" s="29">
        <v>93</v>
      </c>
      <c r="U116" s="27">
        <v>83</v>
      </c>
      <c r="V116" s="27"/>
      <c r="W116" s="27"/>
      <c r="X116" s="27"/>
      <c r="Y116" s="27"/>
      <c r="AE116" s="60"/>
      <c r="AF116" s="60"/>
      <c r="AH116" s="26"/>
      <c r="AI116" s="38"/>
      <c r="AJ116" s="38"/>
      <c r="AK116" s="38"/>
      <c r="AL116" s="30"/>
    </row>
    <row r="117" spans="1:38">
      <c r="A117" s="1">
        <v>20</v>
      </c>
      <c r="B117" s="1">
        <v>18</v>
      </c>
      <c r="C117" s="1" t="s">
        <v>708</v>
      </c>
      <c r="D117" s="29" t="s">
        <v>112</v>
      </c>
      <c r="E117" s="29">
        <v>173</v>
      </c>
      <c r="F117" s="27"/>
      <c r="G117" s="27"/>
      <c r="H117" s="27"/>
      <c r="I117" s="27"/>
      <c r="J117" s="27"/>
      <c r="K117" s="32">
        <f t="shared" si="19"/>
        <v>173</v>
      </c>
      <c r="L117" s="32" t="s">
        <v>927</v>
      </c>
      <c r="M117" s="32"/>
      <c r="N117" s="39">
        <f t="shared" si="20"/>
        <v>172.9889</v>
      </c>
      <c r="O117" s="32">
        <f t="shared" si="21"/>
        <v>1</v>
      </c>
      <c r="P117" s="32">
        <f t="shared" ca="1" si="22"/>
        <v>0</v>
      </c>
      <c r="Q117" s="33" t="s">
        <v>157</v>
      </c>
      <c r="R117" s="55">
        <f t="shared" si="23"/>
        <v>0</v>
      </c>
      <c r="S117" s="34">
        <f t="shared" si="24"/>
        <v>173.1619</v>
      </c>
      <c r="T117" s="29">
        <v>173</v>
      </c>
      <c r="U117" s="27"/>
      <c r="V117" s="27"/>
      <c r="W117" s="27"/>
      <c r="X117" s="27"/>
      <c r="Y117" s="27"/>
      <c r="AE117" s="60"/>
      <c r="AF117" s="60"/>
      <c r="AH117" s="26"/>
      <c r="AI117" s="38"/>
      <c r="AJ117" s="38"/>
      <c r="AK117" s="38"/>
      <c r="AL117" s="30"/>
    </row>
    <row r="118" spans="1:38">
      <c r="A118" s="1">
        <v>21</v>
      </c>
      <c r="B118" s="1">
        <v>19</v>
      </c>
      <c r="C118" s="1" t="s">
        <v>709</v>
      </c>
      <c r="D118" s="29" t="s">
        <v>112</v>
      </c>
      <c r="E118" s="29">
        <v>168</v>
      </c>
      <c r="F118" s="27"/>
      <c r="G118" s="27"/>
      <c r="H118" s="27"/>
      <c r="I118" s="27"/>
      <c r="J118" s="27"/>
      <c r="K118" s="32">
        <f t="shared" si="19"/>
        <v>168</v>
      </c>
      <c r="L118" s="32" t="s">
        <v>927</v>
      </c>
      <c r="M118" s="32"/>
      <c r="N118" s="39">
        <f t="shared" si="20"/>
        <v>167.9888</v>
      </c>
      <c r="O118" s="32">
        <f t="shared" si="21"/>
        <v>1</v>
      </c>
      <c r="P118" s="32">
        <f t="shared" ca="1" si="22"/>
        <v>0</v>
      </c>
      <c r="Q118" s="33" t="s">
        <v>157</v>
      </c>
      <c r="R118" s="55">
        <f t="shared" si="23"/>
        <v>0</v>
      </c>
      <c r="S118" s="34">
        <f t="shared" si="24"/>
        <v>168.1568</v>
      </c>
      <c r="T118" s="29">
        <v>168</v>
      </c>
      <c r="U118" s="27"/>
      <c r="V118" s="27"/>
      <c r="W118" s="27"/>
      <c r="X118" s="27"/>
      <c r="Y118" s="27"/>
      <c r="AE118" s="60"/>
      <c r="AF118" s="60"/>
      <c r="AH118" s="26"/>
      <c r="AI118" s="38"/>
      <c r="AJ118" s="38"/>
      <c r="AK118" s="38"/>
      <c r="AL118" s="30"/>
    </row>
    <row r="119" spans="1:38">
      <c r="A119" s="1">
        <v>22</v>
      </c>
      <c r="B119" s="1">
        <v>20</v>
      </c>
      <c r="C119" s="1" t="s">
        <v>328</v>
      </c>
      <c r="D119" s="29" t="s">
        <v>162</v>
      </c>
      <c r="E119" s="29"/>
      <c r="F119" s="27">
        <v>153</v>
      </c>
      <c r="G119" s="27"/>
      <c r="H119" s="27"/>
      <c r="I119" s="27"/>
      <c r="J119" s="27"/>
      <c r="K119" s="32">
        <f t="shared" si="19"/>
        <v>153</v>
      </c>
      <c r="L119" s="32" t="s">
        <v>927</v>
      </c>
      <c r="M119" s="32"/>
      <c r="N119" s="39">
        <f t="shared" si="20"/>
        <v>152.98869999999999</v>
      </c>
      <c r="O119" s="32">
        <f t="shared" si="21"/>
        <v>1</v>
      </c>
      <c r="P119" s="32" t="str">
        <f t="shared" ca="1" si="22"/>
        <v>Y</v>
      </c>
      <c r="Q119" s="33" t="s">
        <v>157</v>
      </c>
      <c r="R119" s="34">
        <f t="shared" si="23"/>
        <v>0</v>
      </c>
      <c r="S119" s="34">
        <f t="shared" si="24"/>
        <v>153.00399999999999</v>
      </c>
      <c r="T119" s="29"/>
      <c r="U119" s="27">
        <v>153</v>
      </c>
      <c r="V119" s="27"/>
      <c r="W119" s="27"/>
      <c r="X119" s="27"/>
      <c r="Y119" s="27"/>
      <c r="AE119" s="60"/>
      <c r="AF119" s="60"/>
      <c r="AH119" s="26"/>
      <c r="AI119" s="38"/>
      <c r="AJ119" s="38"/>
      <c r="AK119" s="38"/>
      <c r="AL119" s="30"/>
    </row>
    <row r="120" spans="1:38">
      <c r="A120" s="1">
        <v>23</v>
      </c>
      <c r="B120" s="1" t="s">
        <v>19</v>
      </c>
      <c r="C120" s="1" t="s">
        <v>462</v>
      </c>
      <c r="D120" s="29" t="s">
        <v>33</v>
      </c>
      <c r="E120" s="29">
        <v>57</v>
      </c>
      <c r="F120" s="27">
        <v>90</v>
      </c>
      <c r="G120" s="27"/>
      <c r="H120" s="27"/>
      <c r="I120" s="27"/>
      <c r="J120" s="27"/>
      <c r="K120" s="32">
        <f t="shared" si="19"/>
        <v>147</v>
      </c>
      <c r="L120" s="32" t="s">
        <v>928</v>
      </c>
      <c r="M120" s="32"/>
      <c r="N120" s="39">
        <f t="shared" si="20"/>
        <v>146.98859999999999</v>
      </c>
      <c r="O120" s="32">
        <f t="shared" si="21"/>
        <v>2</v>
      </c>
      <c r="P120" s="32">
        <f t="shared" ca="1" si="22"/>
        <v>0</v>
      </c>
      <c r="Q120" s="33" t="s">
        <v>157</v>
      </c>
      <c r="R120" s="55">
        <f t="shared" si="23"/>
        <v>0</v>
      </c>
      <c r="S120" s="34">
        <f t="shared" si="24"/>
        <v>147.05459999999997</v>
      </c>
      <c r="T120" s="29">
        <v>57</v>
      </c>
      <c r="U120" s="27">
        <v>90</v>
      </c>
      <c r="V120" s="27"/>
      <c r="W120" s="27"/>
      <c r="X120" s="27"/>
      <c r="Y120" s="27"/>
      <c r="AE120" s="60"/>
      <c r="AF120" s="60"/>
      <c r="AH120" s="26"/>
      <c r="AI120" s="38"/>
      <c r="AJ120" s="38"/>
      <c r="AK120" s="38"/>
      <c r="AL120" s="30"/>
    </row>
    <row r="121" spans="1:38">
      <c r="A121" s="1">
        <v>24</v>
      </c>
      <c r="B121" s="1">
        <v>21</v>
      </c>
      <c r="C121" s="1" t="s">
        <v>710</v>
      </c>
      <c r="D121" s="29" t="s">
        <v>117</v>
      </c>
      <c r="E121" s="29">
        <v>132</v>
      </c>
      <c r="F121" s="27"/>
      <c r="G121" s="27"/>
      <c r="H121" s="27"/>
      <c r="I121" s="27"/>
      <c r="J121" s="27"/>
      <c r="K121" s="32">
        <f t="shared" si="19"/>
        <v>132</v>
      </c>
      <c r="L121" s="32" t="s">
        <v>927</v>
      </c>
      <c r="M121" s="32"/>
      <c r="N121" s="39">
        <f t="shared" si="20"/>
        <v>131.98849999999999</v>
      </c>
      <c r="O121" s="32">
        <f t="shared" si="21"/>
        <v>1</v>
      </c>
      <c r="P121" s="32">
        <f t="shared" ca="1" si="22"/>
        <v>0</v>
      </c>
      <c r="Q121" s="33" t="s">
        <v>157</v>
      </c>
      <c r="R121" s="55">
        <f t="shared" si="23"/>
        <v>0</v>
      </c>
      <c r="S121" s="34">
        <f t="shared" si="24"/>
        <v>132.12049999999999</v>
      </c>
      <c r="T121" s="29">
        <v>132</v>
      </c>
      <c r="U121" s="27"/>
      <c r="V121" s="27"/>
      <c r="W121" s="27"/>
      <c r="X121" s="27"/>
      <c r="Y121" s="27"/>
      <c r="AE121" s="60"/>
      <c r="AF121" s="60"/>
      <c r="AH121" s="26"/>
      <c r="AI121" s="38"/>
      <c r="AJ121" s="38"/>
      <c r="AK121" s="38"/>
      <c r="AL121" s="30"/>
    </row>
    <row r="122" spans="1:38">
      <c r="A122" s="1">
        <v>25</v>
      </c>
      <c r="B122" s="1">
        <v>22</v>
      </c>
      <c r="C122" s="1" t="s">
        <v>711</v>
      </c>
      <c r="D122" s="29" t="s">
        <v>82</v>
      </c>
      <c r="E122" s="29">
        <v>114</v>
      </c>
      <c r="F122" s="27"/>
      <c r="G122" s="27"/>
      <c r="H122" s="27"/>
      <c r="I122" s="27"/>
      <c r="J122" s="27"/>
      <c r="K122" s="32">
        <f t="shared" si="19"/>
        <v>114</v>
      </c>
      <c r="L122" s="32" t="s">
        <v>927</v>
      </c>
      <c r="M122" s="32"/>
      <c r="N122" s="39">
        <f t="shared" si="20"/>
        <v>113.9884</v>
      </c>
      <c r="O122" s="32">
        <f t="shared" si="21"/>
        <v>1</v>
      </c>
      <c r="P122" s="32">
        <f t="shared" ca="1" si="22"/>
        <v>0</v>
      </c>
      <c r="Q122" s="33" t="s">
        <v>157</v>
      </c>
      <c r="R122" s="55">
        <f t="shared" si="23"/>
        <v>0</v>
      </c>
      <c r="S122" s="34">
        <f t="shared" si="24"/>
        <v>114.1024</v>
      </c>
      <c r="T122" s="29">
        <v>114</v>
      </c>
      <c r="U122" s="27"/>
      <c r="V122" s="27"/>
      <c r="W122" s="27"/>
      <c r="X122" s="27"/>
      <c r="Y122" s="27"/>
      <c r="AE122" s="60"/>
      <c r="AF122" s="60"/>
      <c r="AH122" s="26"/>
      <c r="AI122" s="38"/>
      <c r="AJ122" s="38"/>
      <c r="AK122" s="38"/>
      <c r="AL122" s="30"/>
    </row>
    <row r="123" spans="1:38">
      <c r="A123" s="1">
        <v>26</v>
      </c>
      <c r="B123" s="1">
        <v>23</v>
      </c>
      <c r="C123" s="1" t="s">
        <v>418</v>
      </c>
      <c r="D123" s="29" t="s">
        <v>112</v>
      </c>
      <c r="E123" s="29"/>
      <c r="F123" s="27">
        <v>113</v>
      </c>
      <c r="G123" s="27"/>
      <c r="H123" s="27"/>
      <c r="I123" s="27"/>
      <c r="J123" s="27"/>
      <c r="K123" s="32">
        <f t="shared" si="19"/>
        <v>113</v>
      </c>
      <c r="L123" s="32" t="s">
        <v>927</v>
      </c>
      <c r="M123" s="32"/>
      <c r="N123" s="39">
        <f t="shared" si="20"/>
        <v>112.9883</v>
      </c>
      <c r="O123" s="32">
        <f t="shared" si="21"/>
        <v>1</v>
      </c>
      <c r="P123" s="32" t="str">
        <f t="shared" ca="1" si="22"/>
        <v>Y</v>
      </c>
      <c r="Q123" s="33" t="s">
        <v>157</v>
      </c>
      <c r="R123" s="34">
        <f t="shared" si="23"/>
        <v>0</v>
      </c>
      <c r="S123" s="34">
        <f t="shared" si="24"/>
        <v>112.9996</v>
      </c>
      <c r="T123" s="29"/>
      <c r="U123" s="27">
        <v>113</v>
      </c>
      <c r="V123" s="27"/>
      <c r="W123" s="27"/>
      <c r="X123" s="27"/>
      <c r="Y123" s="27"/>
      <c r="AE123" s="60"/>
      <c r="AF123" s="60"/>
      <c r="AH123" s="26"/>
      <c r="AI123" s="38"/>
      <c r="AJ123" s="38"/>
      <c r="AK123" s="38"/>
      <c r="AL123" s="30"/>
    </row>
    <row r="124" spans="1:38">
      <c r="A124" s="1">
        <v>27</v>
      </c>
      <c r="B124" s="1">
        <v>24</v>
      </c>
      <c r="C124" s="1" t="s">
        <v>712</v>
      </c>
      <c r="D124" s="29" t="s">
        <v>64</v>
      </c>
      <c r="E124" s="29">
        <v>112</v>
      </c>
      <c r="F124" s="27"/>
      <c r="G124" s="27"/>
      <c r="H124" s="27"/>
      <c r="I124" s="27"/>
      <c r="J124" s="27"/>
      <c r="K124" s="32">
        <f t="shared" si="19"/>
        <v>112</v>
      </c>
      <c r="L124" s="32" t="s">
        <v>927</v>
      </c>
      <c r="M124" s="32"/>
      <c r="N124" s="39">
        <f t="shared" si="20"/>
        <v>111.98820000000001</v>
      </c>
      <c r="O124" s="32">
        <f t="shared" si="21"/>
        <v>1</v>
      </c>
      <c r="P124" s="32">
        <f t="shared" ca="1" si="22"/>
        <v>0</v>
      </c>
      <c r="Q124" s="33" t="s">
        <v>157</v>
      </c>
      <c r="R124" s="55">
        <f t="shared" si="23"/>
        <v>0</v>
      </c>
      <c r="S124" s="34">
        <f t="shared" si="24"/>
        <v>112.1002</v>
      </c>
      <c r="T124" s="29">
        <v>112</v>
      </c>
      <c r="U124" s="27"/>
      <c r="V124" s="27"/>
      <c r="W124" s="27"/>
      <c r="X124" s="27"/>
      <c r="Y124" s="27"/>
      <c r="AE124" s="60"/>
      <c r="AF124" s="60"/>
      <c r="AH124" s="26"/>
      <c r="AI124" s="38"/>
      <c r="AJ124" s="38"/>
      <c r="AK124" s="38"/>
      <c r="AL124" s="30"/>
    </row>
    <row r="125" spans="1:38">
      <c r="A125" s="1">
        <v>28</v>
      </c>
      <c r="B125" s="1">
        <v>25</v>
      </c>
      <c r="C125" s="1" t="s">
        <v>713</v>
      </c>
      <c r="D125" s="29" t="s">
        <v>23</v>
      </c>
      <c r="E125" s="29">
        <v>106</v>
      </c>
      <c r="F125" s="27"/>
      <c r="G125" s="27"/>
      <c r="H125" s="27"/>
      <c r="I125" s="27"/>
      <c r="J125" s="27"/>
      <c r="K125" s="32">
        <f t="shared" si="19"/>
        <v>106</v>
      </c>
      <c r="L125" s="32" t="s">
        <v>927</v>
      </c>
      <c r="M125" s="32"/>
      <c r="N125" s="39">
        <f t="shared" si="20"/>
        <v>105.9881</v>
      </c>
      <c r="O125" s="32">
        <f t="shared" si="21"/>
        <v>1</v>
      </c>
      <c r="P125" s="32">
        <f t="shared" ca="1" si="22"/>
        <v>0</v>
      </c>
      <c r="Q125" s="33" t="s">
        <v>157</v>
      </c>
      <c r="R125" s="55">
        <f t="shared" si="23"/>
        <v>0</v>
      </c>
      <c r="S125" s="34">
        <f t="shared" si="24"/>
        <v>106.0941</v>
      </c>
      <c r="T125" s="29">
        <v>106</v>
      </c>
      <c r="U125" s="27"/>
      <c r="V125" s="27"/>
      <c r="W125" s="27"/>
      <c r="X125" s="27"/>
      <c r="Y125" s="27"/>
      <c r="AE125" s="60"/>
      <c r="AF125" s="60"/>
      <c r="AH125" s="26"/>
      <c r="AI125" s="38"/>
      <c r="AJ125" s="38"/>
      <c r="AK125" s="38"/>
      <c r="AL125" s="30"/>
    </row>
    <row r="126" spans="1:38">
      <c r="A126" s="1">
        <v>29</v>
      </c>
      <c r="B126" s="1">
        <v>26</v>
      </c>
      <c r="C126" s="1" t="s">
        <v>438</v>
      </c>
      <c r="D126" s="29" t="s">
        <v>53</v>
      </c>
      <c r="E126" s="29"/>
      <c r="F126" s="27">
        <v>105</v>
      </c>
      <c r="G126" s="27"/>
      <c r="H126" s="27"/>
      <c r="I126" s="27"/>
      <c r="J126" s="27"/>
      <c r="K126" s="32">
        <f t="shared" si="19"/>
        <v>105</v>
      </c>
      <c r="L126" s="32" t="s">
        <v>927</v>
      </c>
      <c r="M126" s="32"/>
      <c r="N126" s="39">
        <f t="shared" si="20"/>
        <v>104.988</v>
      </c>
      <c r="O126" s="32">
        <f t="shared" si="21"/>
        <v>1</v>
      </c>
      <c r="P126" s="32" t="str">
        <f t="shared" ca="1" si="22"/>
        <v>Y</v>
      </c>
      <c r="Q126" s="33" t="s">
        <v>157</v>
      </c>
      <c r="R126" s="34">
        <f t="shared" si="23"/>
        <v>0</v>
      </c>
      <c r="S126" s="34">
        <f t="shared" si="24"/>
        <v>104.99849999999999</v>
      </c>
      <c r="T126" s="29"/>
      <c r="U126" s="27">
        <v>105</v>
      </c>
      <c r="V126" s="27"/>
      <c r="W126" s="27"/>
      <c r="X126" s="27"/>
      <c r="Y126" s="27"/>
      <c r="AE126" s="60"/>
      <c r="AF126" s="60"/>
      <c r="AH126" s="26"/>
      <c r="AI126" s="38"/>
      <c r="AJ126" s="38"/>
      <c r="AK126" s="38"/>
      <c r="AL126" s="30"/>
    </row>
    <row r="127" spans="1:38">
      <c r="A127" s="1">
        <v>30</v>
      </c>
      <c r="B127" s="1">
        <v>27</v>
      </c>
      <c r="C127" s="1" t="s">
        <v>491</v>
      </c>
      <c r="D127" s="29" t="s">
        <v>82</v>
      </c>
      <c r="E127" s="29">
        <v>31</v>
      </c>
      <c r="F127" s="27">
        <v>71</v>
      </c>
      <c r="G127" s="27"/>
      <c r="H127" s="27"/>
      <c r="I127" s="27"/>
      <c r="J127" s="27"/>
      <c r="K127" s="32">
        <f t="shared" si="19"/>
        <v>102</v>
      </c>
      <c r="L127" s="32" t="s">
        <v>927</v>
      </c>
      <c r="M127" s="32"/>
      <c r="N127" s="39">
        <f t="shared" si="20"/>
        <v>101.9879</v>
      </c>
      <c r="O127" s="32">
        <f t="shared" si="21"/>
        <v>2</v>
      </c>
      <c r="P127" s="32">
        <f t="shared" ca="1" si="22"/>
        <v>0</v>
      </c>
      <c r="Q127" s="33" t="s">
        <v>157</v>
      </c>
      <c r="R127" s="55">
        <f t="shared" si="23"/>
        <v>0</v>
      </c>
      <c r="S127" s="34">
        <f t="shared" si="24"/>
        <v>102.026</v>
      </c>
      <c r="T127" s="29">
        <v>31</v>
      </c>
      <c r="U127" s="27">
        <v>71</v>
      </c>
      <c r="V127" s="27"/>
      <c r="W127" s="27"/>
      <c r="X127" s="27"/>
      <c r="Y127" s="27"/>
      <c r="AE127" s="60"/>
      <c r="AF127" s="60"/>
      <c r="AH127" s="26"/>
      <c r="AI127" s="38"/>
      <c r="AJ127" s="38"/>
      <c r="AK127" s="38"/>
      <c r="AL127" s="30"/>
    </row>
    <row r="128" spans="1:38">
      <c r="A128" s="1">
        <v>31</v>
      </c>
      <c r="B128" s="1">
        <v>28</v>
      </c>
      <c r="C128" s="1" t="s">
        <v>714</v>
      </c>
      <c r="D128" s="29" t="s">
        <v>96</v>
      </c>
      <c r="E128" s="29">
        <v>90</v>
      </c>
      <c r="F128" s="27"/>
      <c r="G128" s="27"/>
      <c r="H128" s="27"/>
      <c r="I128" s="27"/>
      <c r="J128" s="27"/>
      <c r="K128" s="32">
        <f t="shared" si="19"/>
        <v>90</v>
      </c>
      <c r="L128" s="32" t="s">
        <v>927</v>
      </c>
      <c r="M128" s="32"/>
      <c r="N128" s="39">
        <f t="shared" si="20"/>
        <v>89.987799999999993</v>
      </c>
      <c r="O128" s="32">
        <f t="shared" si="21"/>
        <v>1</v>
      </c>
      <c r="P128" s="32">
        <f t="shared" ca="1" si="22"/>
        <v>0</v>
      </c>
      <c r="Q128" s="33" t="s">
        <v>157</v>
      </c>
      <c r="R128" s="55">
        <f t="shared" si="23"/>
        <v>0</v>
      </c>
      <c r="S128" s="34">
        <f t="shared" si="24"/>
        <v>90.077799999999996</v>
      </c>
      <c r="T128" s="29">
        <v>90</v>
      </c>
      <c r="U128" s="27"/>
      <c r="V128" s="27"/>
      <c r="W128" s="27"/>
      <c r="X128" s="27"/>
      <c r="Y128" s="27"/>
      <c r="AE128" s="60"/>
      <c r="AF128" s="60"/>
      <c r="AH128" s="26"/>
      <c r="AI128" s="38"/>
      <c r="AJ128" s="38"/>
      <c r="AK128" s="38"/>
      <c r="AL128" s="30"/>
    </row>
    <row r="129" spans="1:38">
      <c r="A129" s="1">
        <v>32</v>
      </c>
      <c r="B129" s="1">
        <v>29</v>
      </c>
      <c r="C129" s="1" t="s">
        <v>715</v>
      </c>
      <c r="D129" s="29" t="s">
        <v>108</v>
      </c>
      <c r="E129" s="29">
        <v>82</v>
      </c>
      <c r="F129" s="27"/>
      <c r="G129" s="27"/>
      <c r="H129" s="27"/>
      <c r="I129" s="27"/>
      <c r="J129" s="27"/>
      <c r="K129" s="32">
        <f t="shared" si="19"/>
        <v>82</v>
      </c>
      <c r="L129" s="32" t="s">
        <v>927</v>
      </c>
      <c r="M129" s="32"/>
      <c r="N129" s="39">
        <f t="shared" si="20"/>
        <v>81.987700000000004</v>
      </c>
      <c r="O129" s="32">
        <f t="shared" si="21"/>
        <v>1</v>
      </c>
      <c r="P129" s="32">
        <f t="shared" ca="1" si="22"/>
        <v>0</v>
      </c>
      <c r="Q129" s="33" t="s">
        <v>157</v>
      </c>
      <c r="R129" s="55">
        <f t="shared" si="23"/>
        <v>0</v>
      </c>
      <c r="S129" s="34">
        <f t="shared" si="24"/>
        <v>82.069699999999997</v>
      </c>
      <c r="T129" s="29">
        <v>82</v>
      </c>
      <c r="U129" s="27"/>
      <c r="V129" s="27"/>
      <c r="W129" s="27"/>
      <c r="X129" s="27"/>
      <c r="Y129" s="27"/>
      <c r="AE129" s="60"/>
      <c r="AF129" s="60"/>
      <c r="AH129" s="26"/>
      <c r="AI129" s="38"/>
      <c r="AJ129" s="38"/>
      <c r="AK129" s="38"/>
      <c r="AL129" s="30"/>
    </row>
    <row r="130" spans="1:38">
      <c r="A130" s="1">
        <v>33</v>
      </c>
      <c r="B130" s="1">
        <v>30</v>
      </c>
      <c r="C130" s="1" t="s">
        <v>478</v>
      </c>
      <c r="D130" s="29" t="s">
        <v>137</v>
      </c>
      <c r="E130" s="29"/>
      <c r="F130" s="27">
        <v>80</v>
      </c>
      <c r="G130" s="27"/>
      <c r="H130" s="27"/>
      <c r="I130" s="27"/>
      <c r="J130" s="27"/>
      <c r="K130" s="32">
        <f t="shared" si="19"/>
        <v>80</v>
      </c>
      <c r="L130" s="32" t="s">
        <v>927</v>
      </c>
      <c r="M130" s="32"/>
      <c r="N130" s="39">
        <f t="shared" si="20"/>
        <v>79.9876</v>
      </c>
      <c r="O130" s="32">
        <f t="shared" si="21"/>
        <v>1</v>
      </c>
      <c r="P130" s="32" t="str">
        <f t="shared" ca="1" si="22"/>
        <v>Y</v>
      </c>
      <c r="Q130" s="33" t="s">
        <v>157</v>
      </c>
      <c r="R130" s="34">
        <f t="shared" si="23"/>
        <v>0</v>
      </c>
      <c r="S130" s="34">
        <f t="shared" si="24"/>
        <v>79.995599999999996</v>
      </c>
      <c r="T130" s="29"/>
      <c r="U130" s="27">
        <v>80</v>
      </c>
      <c r="V130" s="27"/>
      <c r="W130" s="27"/>
      <c r="X130" s="27"/>
      <c r="Y130" s="27"/>
      <c r="AE130" s="60"/>
      <c r="AF130" s="60"/>
      <c r="AH130" s="26"/>
      <c r="AI130" s="38"/>
      <c r="AJ130" s="38"/>
      <c r="AK130" s="38"/>
      <c r="AL130" s="30"/>
    </row>
    <row r="131" spans="1:38">
      <c r="A131" s="1">
        <v>34</v>
      </c>
      <c r="B131" s="1">
        <v>31</v>
      </c>
      <c r="C131" s="1" t="s">
        <v>492</v>
      </c>
      <c r="D131" s="29" t="s">
        <v>137</v>
      </c>
      <c r="E131" s="29"/>
      <c r="F131" s="27">
        <v>70</v>
      </c>
      <c r="G131" s="27"/>
      <c r="H131" s="27"/>
      <c r="I131" s="27"/>
      <c r="J131" s="27"/>
      <c r="K131" s="32">
        <f t="shared" si="19"/>
        <v>70</v>
      </c>
      <c r="L131" s="32" t="s">
        <v>927</v>
      </c>
      <c r="M131" s="32"/>
      <c r="N131" s="39">
        <f t="shared" si="20"/>
        <v>69.987499999999997</v>
      </c>
      <c r="O131" s="32">
        <f t="shared" si="21"/>
        <v>1</v>
      </c>
      <c r="P131" s="32" t="str">
        <f t="shared" ca="1" si="22"/>
        <v>Y</v>
      </c>
      <c r="Q131" s="33" t="s">
        <v>157</v>
      </c>
      <c r="R131" s="34">
        <f t="shared" si="23"/>
        <v>0</v>
      </c>
      <c r="S131" s="34">
        <f t="shared" si="24"/>
        <v>69.994500000000002</v>
      </c>
      <c r="T131" s="29"/>
      <c r="U131" s="27">
        <v>70</v>
      </c>
      <c r="V131" s="27"/>
      <c r="W131" s="27"/>
      <c r="X131" s="27"/>
      <c r="Y131" s="27"/>
      <c r="AE131" s="60"/>
      <c r="AF131" s="60"/>
      <c r="AH131" s="26"/>
      <c r="AI131" s="38"/>
      <c r="AJ131" s="38"/>
      <c r="AK131" s="38"/>
      <c r="AL131" s="30"/>
    </row>
    <row r="132" spans="1:38">
      <c r="A132" s="1">
        <v>35</v>
      </c>
      <c r="B132" s="1">
        <v>32</v>
      </c>
      <c r="C132" s="1" t="s">
        <v>716</v>
      </c>
      <c r="D132" s="29" t="s">
        <v>112</v>
      </c>
      <c r="E132" s="29">
        <v>62</v>
      </c>
      <c r="F132" s="27"/>
      <c r="G132" s="27"/>
      <c r="H132" s="27"/>
      <c r="I132" s="27"/>
      <c r="J132" s="27"/>
      <c r="K132" s="32">
        <f t="shared" si="19"/>
        <v>62</v>
      </c>
      <c r="L132" s="32" t="s">
        <v>927</v>
      </c>
      <c r="M132" s="32"/>
      <c r="N132" s="39">
        <f t="shared" si="20"/>
        <v>61.987400000000001</v>
      </c>
      <c r="O132" s="32">
        <f t="shared" si="21"/>
        <v>1</v>
      </c>
      <c r="P132" s="32">
        <f t="shared" ca="1" si="22"/>
        <v>0</v>
      </c>
      <c r="Q132" s="33" t="s">
        <v>157</v>
      </c>
      <c r="R132" s="55">
        <f t="shared" si="23"/>
        <v>0</v>
      </c>
      <c r="S132" s="34">
        <f t="shared" si="24"/>
        <v>62.049399999999999</v>
      </c>
      <c r="T132" s="29">
        <v>62</v>
      </c>
      <c r="U132" s="27"/>
      <c r="V132" s="27"/>
      <c r="W132" s="27"/>
      <c r="X132" s="27"/>
      <c r="Y132" s="27"/>
      <c r="AE132" s="60"/>
      <c r="AF132" s="60"/>
      <c r="AH132" s="26"/>
      <c r="AI132" s="38"/>
      <c r="AJ132" s="38"/>
      <c r="AK132" s="38"/>
      <c r="AL132" s="30"/>
    </row>
    <row r="133" spans="1:38">
      <c r="A133" s="1">
        <v>36</v>
      </c>
      <c r="B133" s="1">
        <v>33</v>
      </c>
      <c r="C133" s="1" t="s">
        <v>717</v>
      </c>
      <c r="D133" s="29" t="s">
        <v>96</v>
      </c>
      <c r="E133" s="29">
        <v>59</v>
      </c>
      <c r="F133" s="27"/>
      <c r="G133" s="27"/>
      <c r="H133" s="27"/>
      <c r="I133" s="27"/>
      <c r="J133" s="27"/>
      <c r="K133" s="32">
        <f t="shared" si="19"/>
        <v>59</v>
      </c>
      <c r="L133" s="32" t="s">
        <v>927</v>
      </c>
      <c r="M133" s="32"/>
      <c r="N133" s="39">
        <f t="shared" si="20"/>
        <v>58.987299999999998</v>
      </c>
      <c r="O133" s="32">
        <f t="shared" si="21"/>
        <v>1</v>
      </c>
      <c r="P133" s="32">
        <f t="shared" ca="1" si="22"/>
        <v>0</v>
      </c>
      <c r="Q133" s="33" t="s">
        <v>157</v>
      </c>
      <c r="R133" s="55">
        <f t="shared" si="23"/>
        <v>0</v>
      </c>
      <c r="S133" s="34">
        <f t="shared" si="24"/>
        <v>59.046299999999995</v>
      </c>
      <c r="T133" s="29">
        <v>59</v>
      </c>
      <c r="U133" s="27"/>
      <c r="V133" s="27"/>
      <c r="W133" s="27"/>
      <c r="X133" s="27"/>
      <c r="Y133" s="27"/>
      <c r="AE133" s="60"/>
      <c r="AF133" s="60"/>
      <c r="AH133" s="26"/>
      <c r="AI133" s="38"/>
      <c r="AJ133" s="38"/>
      <c r="AK133" s="38"/>
      <c r="AL133" s="30"/>
    </row>
    <row r="134" spans="1:38">
      <c r="A134" s="1">
        <v>37</v>
      </c>
      <c r="B134" s="1">
        <v>34</v>
      </c>
      <c r="C134" s="1" t="s">
        <v>718</v>
      </c>
      <c r="D134" s="29" t="s">
        <v>85</v>
      </c>
      <c r="E134" s="29">
        <v>40</v>
      </c>
      <c r="F134" s="27"/>
      <c r="G134" s="27"/>
      <c r="H134" s="27"/>
      <c r="I134" s="27"/>
      <c r="J134" s="27"/>
      <c r="K134" s="32">
        <f t="shared" si="19"/>
        <v>40</v>
      </c>
      <c r="L134" s="32" t="s">
        <v>927</v>
      </c>
      <c r="M134" s="32"/>
      <c r="N134" s="39">
        <f t="shared" si="20"/>
        <v>39.987200000000001</v>
      </c>
      <c r="O134" s="32">
        <f t="shared" si="21"/>
        <v>1</v>
      </c>
      <c r="P134" s="32">
        <f t="shared" ca="1" si="22"/>
        <v>0</v>
      </c>
      <c r="Q134" s="33" t="s">
        <v>157</v>
      </c>
      <c r="R134" s="55">
        <f t="shared" si="23"/>
        <v>0</v>
      </c>
      <c r="S134" s="34">
        <f t="shared" si="24"/>
        <v>40.027200000000001</v>
      </c>
      <c r="T134" s="29">
        <v>40</v>
      </c>
      <c r="U134" s="27"/>
      <c r="V134" s="27"/>
      <c r="W134" s="27"/>
      <c r="X134" s="27"/>
      <c r="Y134" s="27"/>
      <c r="AE134" s="60"/>
      <c r="AF134" s="60"/>
      <c r="AH134" s="26"/>
      <c r="AI134" s="38"/>
      <c r="AJ134" s="38"/>
      <c r="AK134" s="38"/>
      <c r="AL134" s="30"/>
    </row>
    <row r="135" spans="1:38">
      <c r="A135" s="1">
        <v>38</v>
      </c>
      <c r="B135" s="1">
        <v>35</v>
      </c>
      <c r="C135" s="1" t="s">
        <v>719</v>
      </c>
      <c r="D135" s="29" t="s">
        <v>41</v>
      </c>
      <c r="E135" s="29">
        <v>32</v>
      </c>
      <c r="F135" s="27"/>
      <c r="G135" s="27"/>
      <c r="H135" s="27"/>
      <c r="I135" s="27"/>
      <c r="J135" s="27"/>
      <c r="K135" s="32">
        <f t="shared" si="19"/>
        <v>32</v>
      </c>
      <c r="L135" s="32" t="s">
        <v>927</v>
      </c>
      <c r="M135" s="32"/>
      <c r="N135" s="39">
        <f t="shared" si="20"/>
        <v>31.987100000000002</v>
      </c>
      <c r="O135" s="32">
        <f t="shared" si="21"/>
        <v>1</v>
      </c>
      <c r="P135" s="32">
        <f t="shared" ca="1" si="22"/>
        <v>0</v>
      </c>
      <c r="Q135" s="33" t="s">
        <v>157</v>
      </c>
      <c r="R135" s="55">
        <f t="shared" si="23"/>
        <v>0</v>
      </c>
      <c r="S135" s="34">
        <f t="shared" si="24"/>
        <v>32.019100000000002</v>
      </c>
      <c r="T135" s="29">
        <v>32</v>
      </c>
      <c r="U135" s="27"/>
      <c r="V135" s="27"/>
      <c r="W135" s="27"/>
      <c r="X135" s="27"/>
      <c r="Y135" s="27"/>
      <c r="AE135" s="60"/>
      <c r="AF135" s="60"/>
      <c r="AH135" s="26"/>
      <c r="AI135" s="38"/>
      <c r="AJ135" s="38"/>
      <c r="AK135" s="38"/>
      <c r="AL135" s="30"/>
    </row>
    <row r="136" spans="1:38" ht="3" customHeight="1">
      <c r="D136" s="50"/>
      <c r="E136" s="50"/>
      <c r="F136" s="50"/>
      <c r="G136" s="50"/>
      <c r="H136" s="50"/>
      <c r="I136" s="50"/>
      <c r="J136" s="50"/>
      <c r="K136" s="32"/>
      <c r="L136" s="27"/>
      <c r="M136" s="27"/>
      <c r="N136" s="39"/>
      <c r="O136" s="27"/>
      <c r="P136" s="27"/>
      <c r="R136" s="56"/>
      <c r="S136" s="34"/>
      <c r="T136" s="50"/>
      <c r="U136" s="50"/>
      <c r="V136" s="50"/>
      <c r="W136" s="50"/>
      <c r="X136" s="50"/>
      <c r="Y136" s="50"/>
      <c r="AE136" s="60"/>
      <c r="AF136" s="60"/>
      <c r="AH136" s="26"/>
      <c r="AI136" s="38"/>
      <c r="AJ136" s="38"/>
      <c r="AK136" s="38"/>
      <c r="AL136" s="30"/>
    </row>
    <row r="137" spans="1:38">
      <c r="D137" s="27"/>
      <c r="E137" s="27"/>
      <c r="F137" s="27"/>
      <c r="G137" s="27"/>
      <c r="H137" s="27"/>
      <c r="I137" s="27"/>
      <c r="J137" s="27"/>
      <c r="K137" s="32"/>
      <c r="L137" s="27"/>
      <c r="M137" s="27"/>
      <c r="N137" s="39"/>
      <c r="O137" s="27"/>
      <c r="P137" s="27"/>
      <c r="R137" s="59"/>
      <c r="S137" s="34"/>
      <c r="T137" s="27"/>
      <c r="U137" s="27"/>
      <c r="V137" s="27"/>
      <c r="W137" s="27"/>
      <c r="X137" s="27"/>
      <c r="Y137" s="27"/>
      <c r="AE137" s="60"/>
      <c r="AF137" s="60"/>
      <c r="AH137" s="26"/>
      <c r="AI137" s="38"/>
      <c r="AJ137" s="38"/>
      <c r="AK137" s="38"/>
      <c r="AL137" s="30"/>
    </row>
    <row r="138" spans="1:38" ht="15">
      <c r="A138" s="57"/>
      <c r="B138" s="57"/>
      <c r="C138" s="26" t="s">
        <v>210</v>
      </c>
      <c r="D138" s="27"/>
      <c r="E138" s="27"/>
      <c r="F138" s="27"/>
      <c r="G138" s="27"/>
      <c r="H138" s="27"/>
      <c r="I138" s="27"/>
      <c r="J138" s="27"/>
      <c r="K138" s="32"/>
      <c r="L138" s="27"/>
      <c r="M138" s="27"/>
      <c r="N138" s="39"/>
      <c r="O138" s="27"/>
      <c r="P138" s="27"/>
      <c r="Q138" s="50" t="str">
        <f>C138</f>
        <v>F50</v>
      </c>
      <c r="R138" s="56"/>
      <c r="S138" s="34"/>
      <c r="T138" s="27"/>
      <c r="U138" s="50"/>
      <c r="V138" s="50"/>
      <c r="W138" s="50"/>
      <c r="X138" s="50"/>
      <c r="Y138" s="50"/>
      <c r="AE138" s="60"/>
      <c r="AF138" s="60"/>
      <c r="AH138" s="26"/>
      <c r="AI138" s="38">
        <v>724</v>
      </c>
      <c r="AJ138" s="38">
        <v>677</v>
      </c>
      <c r="AK138" s="38">
        <v>648</v>
      </c>
      <c r="AL138" s="30"/>
    </row>
    <row r="139" spans="1:38" ht="15">
      <c r="A139" s="58">
        <v>1</v>
      </c>
      <c r="B139" s="58">
        <v>1</v>
      </c>
      <c r="C139" s="1" t="s">
        <v>209</v>
      </c>
      <c r="D139" s="29" t="s">
        <v>108</v>
      </c>
      <c r="E139" s="29">
        <v>186</v>
      </c>
      <c r="F139" s="27">
        <v>184</v>
      </c>
      <c r="G139" s="27"/>
      <c r="H139" s="27"/>
      <c r="I139" s="27"/>
      <c r="J139" s="27"/>
      <c r="K139" s="32">
        <f t="shared" ref="K139:K172" si="25">IFERROR(LARGE(E139:J139,1),0)+IF($D$5&gt;=2,IFERROR(LARGE(E139:J139,2),0),0)+IF($D$5&gt;=3,IFERROR(LARGE(E139:J139,3),0),0)+IF($D$5&gt;=4,IFERROR(LARGE(E139:J139,4),0),0)+IF($D$5&gt;=5,IFERROR(LARGE(E139:J139,5),0),0)+IF($D$5&gt;=6,IFERROR(LARGE(E139:J139,6),0),0)</f>
        <v>370</v>
      </c>
      <c r="L139" s="32" t="s">
        <v>927</v>
      </c>
      <c r="M139" s="32" t="s">
        <v>184</v>
      </c>
      <c r="N139" s="39">
        <f t="shared" ref="N139:N172" si="26">K139-(ROW(K139)-ROW(K$6))/10000</f>
        <v>369.98669999999998</v>
      </c>
      <c r="O139" s="32">
        <f t="shared" ref="O139:O172" si="27">COUNT(E139:J139)</f>
        <v>2</v>
      </c>
      <c r="P139" s="32">
        <f t="shared" ref="P139:P172" ca="1" si="28">IF(AND(O139=1,OFFSET(D139,0,P$3)&gt;0),"Y",0)</f>
        <v>0</v>
      </c>
      <c r="Q139" s="33" t="s">
        <v>210</v>
      </c>
      <c r="R139" s="55">
        <f t="shared" ref="R139:R172" si="29">1-(Q139=Q138)</f>
        <v>0</v>
      </c>
      <c r="S139" s="34">
        <f t="shared" ref="S139:S172" si="30">N139+T139/1000+U139/10000+V139/100000+W139/1000000+X139/10000000+Y139/100000000</f>
        <v>370.19109999999995</v>
      </c>
      <c r="T139" s="29">
        <v>186</v>
      </c>
      <c r="U139" s="27">
        <v>184</v>
      </c>
      <c r="V139" s="27"/>
      <c r="W139" s="27"/>
      <c r="X139" s="27"/>
      <c r="Y139" s="27"/>
      <c r="AE139" s="60"/>
      <c r="AF139" s="60"/>
      <c r="AH139" s="26"/>
      <c r="AI139" s="38"/>
      <c r="AJ139" s="38"/>
      <c r="AK139" s="38"/>
      <c r="AL139" s="30"/>
    </row>
    <row r="140" spans="1:38" ht="15">
      <c r="A140" s="58">
        <v>2</v>
      </c>
      <c r="B140" s="58">
        <v>2</v>
      </c>
      <c r="C140" s="1" t="s">
        <v>265</v>
      </c>
      <c r="D140" s="29" t="s">
        <v>137</v>
      </c>
      <c r="E140" s="29">
        <v>164</v>
      </c>
      <c r="F140" s="27">
        <v>173</v>
      </c>
      <c r="G140" s="27"/>
      <c r="H140" s="27"/>
      <c r="I140" s="27"/>
      <c r="J140" s="27"/>
      <c r="K140" s="32">
        <f t="shared" si="25"/>
        <v>337</v>
      </c>
      <c r="L140" s="32" t="s">
        <v>927</v>
      </c>
      <c r="M140" s="32" t="s">
        <v>280</v>
      </c>
      <c r="N140" s="39">
        <f t="shared" si="26"/>
        <v>336.98660000000001</v>
      </c>
      <c r="O140" s="32">
        <f t="shared" si="27"/>
        <v>2</v>
      </c>
      <c r="P140" s="32">
        <f t="shared" ca="1" si="28"/>
        <v>0</v>
      </c>
      <c r="Q140" s="33" t="s">
        <v>210</v>
      </c>
      <c r="R140" s="55">
        <f t="shared" si="29"/>
        <v>0</v>
      </c>
      <c r="S140" s="34">
        <f t="shared" si="30"/>
        <v>337.16789999999997</v>
      </c>
      <c r="T140" s="29">
        <v>164</v>
      </c>
      <c r="U140" s="27">
        <v>173</v>
      </c>
      <c r="V140" s="27"/>
      <c r="W140" s="27"/>
      <c r="X140" s="27"/>
      <c r="Y140" s="27"/>
      <c r="AE140" s="60"/>
      <c r="AF140" s="60"/>
      <c r="AH140" s="26"/>
      <c r="AI140" s="38"/>
      <c r="AJ140" s="38"/>
      <c r="AK140" s="38"/>
      <c r="AL140" s="30"/>
    </row>
    <row r="141" spans="1:38" ht="15">
      <c r="A141" s="58">
        <v>3</v>
      </c>
      <c r="B141" s="58">
        <v>3</v>
      </c>
      <c r="C141" s="1" t="s">
        <v>309</v>
      </c>
      <c r="D141" s="29" t="s">
        <v>53</v>
      </c>
      <c r="E141" s="29">
        <v>137</v>
      </c>
      <c r="F141" s="27">
        <v>160</v>
      </c>
      <c r="G141" s="27"/>
      <c r="H141" s="27"/>
      <c r="I141" s="27"/>
      <c r="J141" s="27"/>
      <c r="K141" s="32">
        <f t="shared" si="25"/>
        <v>297</v>
      </c>
      <c r="L141" s="32" t="s">
        <v>927</v>
      </c>
      <c r="M141" s="32" t="s">
        <v>720</v>
      </c>
      <c r="N141" s="39">
        <f t="shared" si="26"/>
        <v>296.98649999999998</v>
      </c>
      <c r="O141" s="32">
        <f t="shared" si="27"/>
        <v>2</v>
      </c>
      <c r="P141" s="32">
        <f t="shared" ca="1" si="28"/>
        <v>0</v>
      </c>
      <c r="Q141" s="33" t="s">
        <v>210</v>
      </c>
      <c r="R141" s="55">
        <f t="shared" si="29"/>
        <v>0</v>
      </c>
      <c r="S141" s="34">
        <f t="shared" si="30"/>
        <v>297.1395</v>
      </c>
      <c r="T141" s="29">
        <v>137</v>
      </c>
      <c r="U141" s="27">
        <v>160</v>
      </c>
      <c r="V141" s="27"/>
      <c r="W141" s="27"/>
      <c r="X141" s="27"/>
      <c r="Y141" s="27"/>
      <c r="AE141" s="60"/>
      <c r="AF141" s="60"/>
      <c r="AH141" s="26"/>
      <c r="AI141" s="38"/>
      <c r="AJ141" s="38"/>
      <c r="AK141" s="38"/>
      <c r="AL141" s="30"/>
    </row>
    <row r="142" spans="1:38" ht="15">
      <c r="A142" s="58">
        <v>4</v>
      </c>
      <c r="B142" s="58">
        <v>4</v>
      </c>
      <c r="C142" s="1" t="s">
        <v>351</v>
      </c>
      <c r="D142" s="29" t="s">
        <v>77</v>
      </c>
      <c r="E142" s="29">
        <v>130</v>
      </c>
      <c r="F142" s="27">
        <v>141</v>
      </c>
      <c r="G142" s="27"/>
      <c r="H142" s="27"/>
      <c r="I142" s="27"/>
      <c r="J142" s="27"/>
      <c r="K142" s="32">
        <f t="shared" si="25"/>
        <v>271</v>
      </c>
      <c r="L142" s="32" t="s">
        <v>927</v>
      </c>
      <c r="M142" s="32"/>
      <c r="N142" s="39">
        <f t="shared" si="26"/>
        <v>270.9864</v>
      </c>
      <c r="O142" s="32">
        <f t="shared" si="27"/>
        <v>2</v>
      </c>
      <c r="P142" s="32">
        <f t="shared" ca="1" si="28"/>
        <v>0</v>
      </c>
      <c r="Q142" s="33" t="s">
        <v>210</v>
      </c>
      <c r="R142" s="55">
        <f t="shared" si="29"/>
        <v>0</v>
      </c>
      <c r="S142" s="34">
        <f t="shared" si="30"/>
        <v>271.13049999999998</v>
      </c>
      <c r="T142" s="29">
        <v>130</v>
      </c>
      <c r="U142" s="27">
        <v>141</v>
      </c>
      <c r="V142" s="27"/>
      <c r="W142" s="27"/>
      <c r="X142" s="27"/>
      <c r="Y142" s="27"/>
      <c r="AE142" s="60"/>
      <c r="AF142" s="60"/>
      <c r="AH142" s="26"/>
      <c r="AI142" s="38"/>
      <c r="AJ142" s="38"/>
      <c r="AK142" s="38"/>
      <c r="AL142" s="30"/>
    </row>
    <row r="143" spans="1:38" ht="15">
      <c r="A143" s="58">
        <v>5</v>
      </c>
      <c r="B143" s="58">
        <v>5</v>
      </c>
      <c r="C143" s="1" t="s">
        <v>367</v>
      </c>
      <c r="D143" s="29" t="s">
        <v>82</v>
      </c>
      <c r="E143" s="29">
        <v>116</v>
      </c>
      <c r="F143" s="27">
        <v>138</v>
      </c>
      <c r="G143" s="27"/>
      <c r="H143" s="27"/>
      <c r="I143" s="27"/>
      <c r="J143" s="27"/>
      <c r="K143" s="32">
        <f t="shared" si="25"/>
        <v>254</v>
      </c>
      <c r="L143" s="32" t="s">
        <v>927</v>
      </c>
      <c r="M143" s="32"/>
      <c r="N143" s="39">
        <f t="shared" si="26"/>
        <v>253.9863</v>
      </c>
      <c r="O143" s="32">
        <f t="shared" si="27"/>
        <v>2</v>
      </c>
      <c r="P143" s="32">
        <f t="shared" ca="1" si="28"/>
        <v>0</v>
      </c>
      <c r="Q143" s="33" t="s">
        <v>210</v>
      </c>
      <c r="R143" s="55">
        <f t="shared" si="29"/>
        <v>0</v>
      </c>
      <c r="S143" s="34">
        <f t="shared" si="30"/>
        <v>254.11610000000002</v>
      </c>
      <c r="T143" s="29">
        <v>116</v>
      </c>
      <c r="U143" s="27">
        <v>138</v>
      </c>
      <c r="V143" s="27"/>
      <c r="W143" s="27"/>
      <c r="X143" s="27"/>
      <c r="Y143" s="27"/>
      <c r="AE143" s="60"/>
      <c r="AF143" s="60"/>
      <c r="AH143" s="26"/>
      <c r="AI143" s="38"/>
      <c r="AJ143" s="38"/>
      <c r="AK143" s="38"/>
      <c r="AL143" s="30"/>
    </row>
    <row r="144" spans="1:38" ht="15">
      <c r="A144" s="58">
        <v>6</v>
      </c>
      <c r="B144" s="58">
        <v>6</v>
      </c>
      <c r="C144" s="1" t="s">
        <v>396</v>
      </c>
      <c r="D144" s="29" t="s">
        <v>112</v>
      </c>
      <c r="E144" s="29">
        <v>99</v>
      </c>
      <c r="F144" s="27">
        <v>124</v>
      </c>
      <c r="G144" s="27"/>
      <c r="H144" s="27"/>
      <c r="I144" s="27"/>
      <c r="J144" s="27"/>
      <c r="K144" s="32">
        <f t="shared" si="25"/>
        <v>223</v>
      </c>
      <c r="L144" s="32" t="s">
        <v>927</v>
      </c>
      <c r="M144" s="32"/>
      <c r="N144" s="39">
        <f t="shared" si="26"/>
        <v>222.9862</v>
      </c>
      <c r="O144" s="32">
        <f t="shared" si="27"/>
        <v>2</v>
      </c>
      <c r="P144" s="32">
        <f t="shared" ca="1" si="28"/>
        <v>0</v>
      </c>
      <c r="Q144" s="33" t="s">
        <v>210</v>
      </c>
      <c r="R144" s="55">
        <f t="shared" si="29"/>
        <v>0</v>
      </c>
      <c r="S144" s="34">
        <f t="shared" si="30"/>
        <v>223.0976</v>
      </c>
      <c r="T144" s="29">
        <v>99</v>
      </c>
      <c r="U144" s="27">
        <v>124</v>
      </c>
      <c r="V144" s="27"/>
      <c r="W144" s="27"/>
      <c r="X144" s="27"/>
      <c r="Y144" s="27"/>
      <c r="AE144" s="60"/>
      <c r="AF144" s="60"/>
      <c r="AH144" s="26"/>
      <c r="AI144" s="38"/>
      <c r="AJ144" s="38"/>
      <c r="AK144" s="38"/>
      <c r="AL144" s="30"/>
    </row>
    <row r="145" spans="1:38" ht="15">
      <c r="A145" s="58">
        <v>7</v>
      </c>
      <c r="B145" s="58">
        <v>7</v>
      </c>
      <c r="C145" s="1" t="s">
        <v>419</v>
      </c>
      <c r="D145" s="29" t="s">
        <v>137</v>
      </c>
      <c r="E145" s="29">
        <v>97</v>
      </c>
      <c r="F145" s="27">
        <v>112</v>
      </c>
      <c r="G145" s="27"/>
      <c r="H145" s="27"/>
      <c r="I145" s="27"/>
      <c r="J145" s="27"/>
      <c r="K145" s="32">
        <f t="shared" si="25"/>
        <v>209</v>
      </c>
      <c r="L145" s="32" t="s">
        <v>927</v>
      </c>
      <c r="M145" s="32"/>
      <c r="N145" s="39">
        <f t="shared" si="26"/>
        <v>208.98609999999999</v>
      </c>
      <c r="O145" s="32">
        <f t="shared" si="27"/>
        <v>2</v>
      </c>
      <c r="P145" s="32">
        <f t="shared" ca="1" si="28"/>
        <v>0</v>
      </c>
      <c r="Q145" s="33" t="s">
        <v>210</v>
      </c>
      <c r="R145" s="55">
        <f t="shared" si="29"/>
        <v>0</v>
      </c>
      <c r="S145" s="34">
        <f t="shared" si="30"/>
        <v>209.0943</v>
      </c>
      <c r="T145" s="29">
        <v>97</v>
      </c>
      <c r="U145" s="27">
        <v>112</v>
      </c>
      <c r="V145" s="27"/>
      <c r="W145" s="27"/>
      <c r="X145" s="27"/>
      <c r="Y145" s="27"/>
      <c r="AE145" s="60"/>
      <c r="AF145" s="60"/>
      <c r="AH145" s="26"/>
      <c r="AI145" s="38"/>
      <c r="AJ145" s="38"/>
      <c r="AK145" s="38"/>
      <c r="AL145" s="30"/>
    </row>
    <row r="146" spans="1:38" ht="15">
      <c r="A146" s="58">
        <v>8</v>
      </c>
      <c r="B146" s="58">
        <v>8</v>
      </c>
      <c r="C146" s="1" t="s">
        <v>721</v>
      </c>
      <c r="D146" s="29" t="s">
        <v>108</v>
      </c>
      <c r="E146" s="29">
        <v>199</v>
      </c>
      <c r="F146" s="27"/>
      <c r="G146" s="27"/>
      <c r="H146" s="27"/>
      <c r="I146" s="27"/>
      <c r="J146" s="27"/>
      <c r="K146" s="32">
        <f t="shared" si="25"/>
        <v>199</v>
      </c>
      <c r="L146" s="32" t="s">
        <v>927</v>
      </c>
      <c r="M146" s="32"/>
      <c r="N146" s="39">
        <f t="shared" si="26"/>
        <v>198.98599999999999</v>
      </c>
      <c r="O146" s="32">
        <f t="shared" si="27"/>
        <v>1</v>
      </c>
      <c r="P146" s="32">
        <f t="shared" ca="1" si="28"/>
        <v>0</v>
      </c>
      <c r="Q146" s="33" t="s">
        <v>210</v>
      </c>
      <c r="R146" s="55">
        <f t="shared" si="29"/>
        <v>0</v>
      </c>
      <c r="S146" s="34">
        <f t="shared" si="30"/>
        <v>199.185</v>
      </c>
      <c r="T146" s="29">
        <v>199</v>
      </c>
      <c r="U146" s="27"/>
      <c r="V146" s="27"/>
      <c r="W146" s="27"/>
      <c r="X146" s="27"/>
      <c r="Y146" s="27"/>
      <c r="AE146" s="60"/>
      <c r="AF146" s="60"/>
      <c r="AH146" s="26"/>
      <c r="AI146" s="38"/>
      <c r="AJ146" s="38"/>
      <c r="AK146" s="38"/>
      <c r="AL146" s="30"/>
    </row>
    <row r="147" spans="1:38" ht="15">
      <c r="A147" s="58">
        <v>9</v>
      </c>
      <c r="B147" s="58">
        <v>9</v>
      </c>
      <c r="C147" s="1" t="s">
        <v>416</v>
      </c>
      <c r="D147" s="29" t="s">
        <v>64</v>
      </c>
      <c r="E147" s="29">
        <v>85</v>
      </c>
      <c r="F147" s="27">
        <v>114</v>
      </c>
      <c r="G147" s="27"/>
      <c r="H147" s="27"/>
      <c r="I147" s="27"/>
      <c r="J147" s="27"/>
      <c r="K147" s="32">
        <f t="shared" si="25"/>
        <v>199</v>
      </c>
      <c r="L147" s="32" t="s">
        <v>927</v>
      </c>
      <c r="M147" s="32"/>
      <c r="N147" s="39">
        <f t="shared" si="26"/>
        <v>198.98589999999999</v>
      </c>
      <c r="O147" s="32">
        <f t="shared" si="27"/>
        <v>2</v>
      </c>
      <c r="P147" s="32">
        <f t="shared" ca="1" si="28"/>
        <v>0</v>
      </c>
      <c r="Q147" s="33" t="s">
        <v>210</v>
      </c>
      <c r="R147" s="55">
        <f t="shared" si="29"/>
        <v>0</v>
      </c>
      <c r="S147" s="34">
        <f t="shared" si="30"/>
        <v>199.0823</v>
      </c>
      <c r="T147" s="29">
        <v>85</v>
      </c>
      <c r="U147" s="27">
        <v>114</v>
      </c>
      <c r="V147" s="27"/>
      <c r="W147" s="27"/>
      <c r="X147" s="27"/>
      <c r="Y147" s="27"/>
      <c r="AE147" s="60"/>
      <c r="AF147" s="60"/>
      <c r="AH147" s="26"/>
      <c r="AI147" s="38"/>
      <c r="AJ147" s="38"/>
      <c r="AK147" s="38"/>
      <c r="AL147" s="30"/>
    </row>
    <row r="148" spans="1:38" ht="15">
      <c r="A148" s="58">
        <v>10</v>
      </c>
      <c r="B148" s="58">
        <v>10</v>
      </c>
      <c r="C148" s="1" t="s">
        <v>464</v>
      </c>
      <c r="D148" s="29" t="s">
        <v>77</v>
      </c>
      <c r="E148" s="29">
        <v>87</v>
      </c>
      <c r="F148" s="27">
        <v>89</v>
      </c>
      <c r="G148" s="27"/>
      <c r="H148" s="27"/>
      <c r="I148" s="27"/>
      <c r="J148" s="27"/>
      <c r="K148" s="32">
        <f t="shared" si="25"/>
        <v>176</v>
      </c>
      <c r="L148" s="32" t="s">
        <v>927</v>
      </c>
      <c r="M148" s="32"/>
      <c r="N148" s="39">
        <f t="shared" si="26"/>
        <v>175.98580000000001</v>
      </c>
      <c r="O148" s="32">
        <f t="shared" si="27"/>
        <v>2</v>
      </c>
      <c r="P148" s="32">
        <f t="shared" ca="1" si="28"/>
        <v>0</v>
      </c>
      <c r="Q148" s="33" t="s">
        <v>210</v>
      </c>
      <c r="R148" s="55">
        <f t="shared" si="29"/>
        <v>0</v>
      </c>
      <c r="S148" s="34">
        <f t="shared" si="30"/>
        <v>176.08170000000001</v>
      </c>
      <c r="T148" s="29">
        <v>87</v>
      </c>
      <c r="U148" s="27">
        <v>89</v>
      </c>
      <c r="V148" s="27"/>
      <c r="W148" s="27"/>
      <c r="X148" s="27"/>
      <c r="Y148" s="27"/>
      <c r="AE148" s="60"/>
      <c r="AF148" s="60"/>
      <c r="AH148" s="26"/>
      <c r="AI148" s="38"/>
      <c r="AJ148" s="38"/>
      <c r="AK148" s="38"/>
      <c r="AL148" s="30"/>
    </row>
    <row r="149" spans="1:38" ht="15">
      <c r="A149" s="58">
        <v>11</v>
      </c>
      <c r="B149" s="58">
        <v>11</v>
      </c>
      <c r="C149" s="1" t="s">
        <v>257</v>
      </c>
      <c r="D149" s="29" t="s">
        <v>36</v>
      </c>
      <c r="E149" s="29"/>
      <c r="F149" s="27">
        <v>174</v>
      </c>
      <c r="G149" s="27"/>
      <c r="H149" s="27"/>
      <c r="I149" s="27"/>
      <c r="J149" s="27"/>
      <c r="K149" s="32">
        <f t="shared" si="25"/>
        <v>174</v>
      </c>
      <c r="L149" s="32" t="s">
        <v>927</v>
      </c>
      <c r="M149" s="32"/>
      <c r="N149" s="39">
        <f t="shared" si="26"/>
        <v>173.98570000000001</v>
      </c>
      <c r="O149" s="32">
        <f t="shared" si="27"/>
        <v>1</v>
      </c>
      <c r="P149" s="32" t="str">
        <f t="shared" ca="1" si="28"/>
        <v>Y</v>
      </c>
      <c r="Q149" s="33" t="s">
        <v>210</v>
      </c>
      <c r="R149" s="34">
        <f t="shared" si="29"/>
        <v>0</v>
      </c>
      <c r="S149" s="34">
        <f t="shared" si="30"/>
        <v>174.00310000000002</v>
      </c>
      <c r="T149" s="29"/>
      <c r="U149" s="27">
        <v>174</v>
      </c>
      <c r="V149" s="27"/>
      <c r="W149" s="27"/>
      <c r="X149" s="27"/>
      <c r="Y149" s="27"/>
      <c r="AE149" s="60"/>
      <c r="AF149" s="60"/>
      <c r="AH149" s="26"/>
      <c r="AI149" s="38"/>
      <c r="AJ149" s="38"/>
      <c r="AK149" s="38"/>
      <c r="AL149" s="30"/>
    </row>
    <row r="150" spans="1:38" ht="15">
      <c r="A150" s="58">
        <v>12</v>
      </c>
      <c r="B150" s="58">
        <v>12</v>
      </c>
      <c r="C150" s="1" t="s">
        <v>279</v>
      </c>
      <c r="D150" s="29" t="s">
        <v>137</v>
      </c>
      <c r="E150" s="29"/>
      <c r="F150" s="27">
        <v>168</v>
      </c>
      <c r="G150" s="27"/>
      <c r="H150" s="27"/>
      <c r="I150" s="27"/>
      <c r="J150" s="27"/>
      <c r="K150" s="32">
        <f t="shared" si="25"/>
        <v>168</v>
      </c>
      <c r="L150" s="32" t="s">
        <v>927</v>
      </c>
      <c r="M150" s="32"/>
      <c r="N150" s="39">
        <f t="shared" si="26"/>
        <v>167.98560000000001</v>
      </c>
      <c r="O150" s="32">
        <f t="shared" si="27"/>
        <v>1</v>
      </c>
      <c r="P150" s="32" t="str">
        <f t="shared" ca="1" si="28"/>
        <v>Y</v>
      </c>
      <c r="Q150" s="33" t="s">
        <v>210</v>
      </c>
      <c r="R150" s="34">
        <f t="shared" si="29"/>
        <v>0</v>
      </c>
      <c r="S150" s="34">
        <f t="shared" si="30"/>
        <v>168.00239999999999</v>
      </c>
      <c r="T150" s="29"/>
      <c r="U150" s="27">
        <v>168</v>
      </c>
      <c r="V150" s="27"/>
      <c r="W150" s="27"/>
      <c r="X150" s="27"/>
      <c r="Y150" s="27"/>
      <c r="AE150" s="60"/>
      <c r="AF150" s="60"/>
      <c r="AH150" s="26"/>
      <c r="AI150" s="38"/>
      <c r="AJ150" s="38"/>
      <c r="AK150" s="38"/>
      <c r="AL150" s="30"/>
    </row>
    <row r="151" spans="1:38" ht="15">
      <c r="A151" s="58">
        <v>13</v>
      </c>
      <c r="B151" s="58">
        <v>13</v>
      </c>
      <c r="C151" s="1" t="s">
        <v>300</v>
      </c>
      <c r="D151" s="29" t="s">
        <v>64</v>
      </c>
      <c r="E151" s="29"/>
      <c r="F151" s="27">
        <v>162</v>
      </c>
      <c r="G151" s="27"/>
      <c r="H151" s="27"/>
      <c r="I151" s="27"/>
      <c r="J151" s="27"/>
      <c r="K151" s="32">
        <f t="shared" si="25"/>
        <v>162</v>
      </c>
      <c r="L151" s="32" t="s">
        <v>927</v>
      </c>
      <c r="M151" s="32"/>
      <c r="N151" s="39">
        <f t="shared" si="26"/>
        <v>161.9855</v>
      </c>
      <c r="O151" s="32">
        <f t="shared" si="27"/>
        <v>1</v>
      </c>
      <c r="P151" s="32" t="str">
        <f t="shared" ca="1" si="28"/>
        <v>Y</v>
      </c>
      <c r="Q151" s="33" t="s">
        <v>210</v>
      </c>
      <c r="R151" s="34">
        <f t="shared" si="29"/>
        <v>0</v>
      </c>
      <c r="S151" s="34">
        <f t="shared" si="30"/>
        <v>162.0017</v>
      </c>
      <c r="T151" s="29"/>
      <c r="U151" s="27">
        <v>162</v>
      </c>
      <c r="V151" s="27"/>
      <c r="W151" s="27"/>
      <c r="X151" s="27"/>
      <c r="Y151" s="27"/>
      <c r="AE151" s="60"/>
      <c r="AF151" s="60"/>
      <c r="AH151" s="26"/>
      <c r="AI151" s="38"/>
      <c r="AJ151" s="38"/>
      <c r="AK151" s="38"/>
      <c r="AL151" s="30"/>
    </row>
    <row r="152" spans="1:38" ht="15">
      <c r="A152" s="58">
        <v>14</v>
      </c>
      <c r="B152" s="58">
        <v>14</v>
      </c>
      <c r="C152" s="1" t="s">
        <v>316</v>
      </c>
      <c r="D152" s="29" t="s">
        <v>137</v>
      </c>
      <c r="E152" s="29"/>
      <c r="F152" s="27">
        <v>157</v>
      </c>
      <c r="G152" s="27"/>
      <c r="H152" s="27"/>
      <c r="I152" s="27"/>
      <c r="J152" s="27"/>
      <c r="K152" s="32">
        <f t="shared" si="25"/>
        <v>157</v>
      </c>
      <c r="L152" s="32" t="s">
        <v>927</v>
      </c>
      <c r="M152" s="32"/>
      <c r="N152" s="39">
        <f t="shared" si="26"/>
        <v>156.9854</v>
      </c>
      <c r="O152" s="32">
        <f t="shared" si="27"/>
        <v>1</v>
      </c>
      <c r="P152" s="32" t="str">
        <f t="shared" ca="1" si="28"/>
        <v>Y</v>
      </c>
      <c r="Q152" s="33" t="s">
        <v>210</v>
      </c>
      <c r="R152" s="34">
        <f t="shared" si="29"/>
        <v>0</v>
      </c>
      <c r="S152" s="34">
        <f t="shared" si="30"/>
        <v>157.00110000000001</v>
      </c>
      <c r="T152" s="29"/>
      <c r="U152" s="27">
        <v>157</v>
      </c>
      <c r="V152" s="27"/>
      <c r="W152" s="27"/>
      <c r="X152" s="27"/>
      <c r="Y152" s="27"/>
      <c r="AE152" s="60"/>
      <c r="AF152" s="60"/>
      <c r="AH152" s="26"/>
      <c r="AI152" s="38"/>
      <c r="AJ152" s="38"/>
      <c r="AK152" s="38"/>
      <c r="AL152" s="30"/>
    </row>
    <row r="153" spans="1:38" ht="15">
      <c r="A153" s="58">
        <v>15</v>
      </c>
      <c r="B153" s="58">
        <v>15</v>
      </c>
      <c r="C153" s="1" t="s">
        <v>441</v>
      </c>
      <c r="D153" s="29" t="s">
        <v>41</v>
      </c>
      <c r="E153" s="29">
        <v>53</v>
      </c>
      <c r="F153" s="27">
        <v>103</v>
      </c>
      <c r="G153" s="27"/>
      <c r="H153" s="27"/>
      <c r="I153" s="27"/>
      <c r="J153" s="27"/>
      <c r="K153" s="32">
        <f t="shared" si="25"/>
        <v>156</v>
      </c>
      <c r="L153" s="32" t="s">
        <v>927</v>
      </c>
      <c r="M153" s="32"/>
      <c r="N153" s="39">
        <f t="shared" si="26"/>
        <v>155.9853</v>
      </c>
      <c r="O153" s="32">
        <f t="shared" si="27"/>
        <v>2</v>
      </c>
      <c r="P153" s="32">
        <f t="shared" ca="1" si="28"/>
        <v>0</v>
      </c>
      <c r="Q153" s="33" t="s">
        <v>210</v>
      </c>
      <c r="R153" s="55">
        <f t="shared" si="29"/>
        <v>0</v>
      </c>
      <c r="S153" s="34">
        <f t="shared" si="30"/>
        <v>156.04859999999999</v>
      </c>
      <c r="T153" s="29">
        <v>53</v>
      </c>
      <c r="U153" s="27">
        <v>103</v>
      </c>
      <c r="V153" s="27"/>
      <c r="W153" s="27"/>
      <c r="X153" s="27"/>
      <c r="Y153" s="27"/>
      <c r="AE153" s="60"/>
      <c r="AF153" s="60"/>
      <c r="AH153" s="26"/>
      <c r="AI153" s="38"/>
      <c r="AJ153" s="38"/>
      <c r="AK153" s="38"/>
      <c r="AL153" s="30"/>
    </row>
    <row r="154" spans="1:38" ht="15">
      <c r="A154" s="58">
        <v>16</v>
      </c>
      <c r="B154" s="58" t="s">
        <v>19</v>
      </c>
      <c r="C154" s="1" t="s">
        <v>722</v>
      </c>
      <c r="D154" s="29" t="s">
        <v>33</v>
      </c>
      <c r="E154" s="29">
        <v>142</v>
      </c>
      <c r="F154" s="27"/>
      <c r="G154" s="27"/>
      <c r="H154" s="27"/>
      <c r="I154" s="27"/>
      <c r="J154" s="27"/>
      <c r="K154" s="32">
        <f t="shared" si="25"/>
        <v>142</v>
      </c>
      <c r="L154" s="32" t="s">
        <v>928</v>
      </c>
      <c r="M154" s="32"/>
      <c r="N154" s="39">
        <f t="shared" si="26"/>
        <v>141.98519999999999</v>
      </c>
      <c r="O154" s="32">
        <f t="shared" si="27"/>
        <v>1</v>
      </c>
      <c r="P154" s="32">
        <f t="shared" ca="1" si="28"/>
        <v>0</v>
      </c>
      <c r="Q154" s="33" t="s">
        <v>210</v>
      </c>
      <c r="R154" s="55">
        <f t="shared" si="29"/>
        <v>0</v>
      </c>
      <c r="S154" s="34">
        <f t="shared" si="30"/>
        <v>142.12719999999999</v>
      </c>
      <c r="T154" s="29">
        <v>142</v>
      </c>
      <c r="U154" s="27"/>
      <c r="V154" s="27"/>
      <c r="W154" s="27"/>
      <c r="X154" s="27"/>
      <c r="Y154" s="27"/>
      <c r="AE154" s="60"/>
      <c r="AF154" s="60"/>
      <c r="AH154" s="26"/>
      <c r="AI154" s="38"/>
      <c r="AJ154" s="38"/>
      <c r="AK154" s="38"/>
      <c r="AL154" s="30"/>
    </row>
    <row r="155" spans="1:38" ht="15">
      <c r="A155" s="58">
        <v>17</v>
      </c>
      <c r="B155" s="58">
        <v>16</v>
      </c>
      <c r="C155" s="1" t="s">
        <v>723</v>
      </c>
      <c r="D155" s="29" t="s">
        <v>45</v>
      </c>
      <c r="E155" s="29">
        <v>120</v>
      </c>
      <c r="F155" s="27"/>
      <c r="G155" s="27"/>
      <c r="H155" s="27"/>
      <c r="I155" s="27"/>
      <c r="J155" s="27"/>
      <c r="K155" s="32">
        <f t="shared" si="25"/>
        <v>120</v>
      </c>
      <c r="L155" s="32" t="s">
        <v>927</v>
      </c>
      <c r="M155" s="32"/>
      <c r="N155" s="39">
        <f t="shared" si="26"/>
        <v>119.9851</v>
      </c>
      <c r="O155" s="32">
        <f t="shared" si="27"/>
        <v>1</v>
      </c>
      <c r="P155" s="32">
        <f t="shared" ca="1" si="28"/>
        <v>0</v>
      </c>
      <c r="Q155" s="33" t="s">
        <v>210</v>
      </c>
      <c r="R155" s="55">
        <f t="shared" si="29"/>
        <v>0</v>
      </c>
      <c r="S155" s="34">
        <f t="shared" si="30"/>
        <v>120.10510000000001</v>
      </c>
      <c r="T155" s="29">
        <v>120</v>
      </c>
      <c r="U155" s="27"/>
      <c r="V155" s="27"/>
      <c r="W155" s="27"/>
      <c r="X155" s="27"/>
      <c r="Y155" s="27"/>
      <c r="AE155" s="60"/>
      <c r="AF155" s="60"/>
      <c r="AH155" s="26"/>
      <c r="AI155" s="38"/>
      <c r="AJ155" s="38"/>
      <c r="AK155" s="38"/>
      <c r="AL155" s="30"/>
    </row>
    <row r="156" spans="1:38" ht="15">
      <c r="A156" s="58">
        <v>18</v>
      </c>
      <c r="B156" s="58">
        <v>17</v>
      </c>
      <c r="C156" s="1" t="s">
        <v>407</v>
      </c>
      <c r="D156" s="29" t="s">
        <v>96</v>
      </c>
      <c r="E156" s="29"/>
      <c r="F156" s="27">
        <v>117</v>
      </c>
      <c r="G156" s="27"/>
      <c r="H156" s="27"/>
      <c r="I156" s="27"/>
      <c r="J156" s="27"/>
      <c r="K156" s="32">
        <f t="shared" si="25"/>
        <v>117</v>
      </c>
      <c r="L156" s="32" t="s">
        <v>927</v>
      </c>
      <c r="M156" s="32"/>
      <c r="N156" s="39">
        <f t="shared" si="26"/>
        <v>116.985</v>
      </c>
      <c r="O156" s="32">
        <f t="shared" si="27"/>
        <v>1</v>
      </c>
      <c r="P156" s="32" t="str">
        <f t="shared" ca="1" si="28"/>
        <v>Y</v>
      </c>
      <c r="Q156" s="33" t="s">
        <v>210</v>
      </c>
      <c r="R156" s="34">
        <f t="shared" si="29"/>
        <v>0</v>
      </c>
      <c r="S156" s="34">
        <f t="shared" si="30"/>
        <v>116.9967</v>
      </c>
      <c r="T156" s="29"/>
      <c r="U156" s="27">
        <v>117</v>
      </c>
      <c r="V156" s="27"/>
      <c r="W156" s="27"/>
      <c r="X156" s="27"/>
      <c r="Y156" s="27"/>
      <c r="AE156" s="60"/>
      <c r="AF156" s="60"/>
      <c r="AH156" s="26"/>
      <c r="AI156" s="38"/>
      <c r="AJ156" s="38"/>
      <c r="AK156" s="38"/>
      <c r="AL156" s="30"/>
    </row>
    <row r="157" spans="1:38" ht="15">
      <c r="A157" s="58">
        <v>19</v>
      </c>
      <c r="B157" s="58">
        <v>18</v>
      </c>
      <c r="C157" s="1" t="s">
        <v>410</v>
      </c>
      <c r="D157" s="29" t="s">
        <v>53</v>
      </c>
      <c r="E157" s="29"/>
      <c r="F157" s="27">
        <v>115</v>
      </c>
      <c r="G157" s="27"/>
      <c r="H157" s="27"/>
      <c r="I157" s="27"/>
      <c r="J157" s="27"/>
      <c r="K157" s="32">
        <f t="shared" si="25"/>
        <v>115</v>
      </c>
      <c r="L157" s="32" t="s">
        <v>927</v>
      </c>
      <c r="M157" s="32"/>
      <c r="N157" s="39">
        <f t="shared" si="26"/>
        <v>114.9849</v>
      </c>
      <c r="O157" s="32">
        <f t="shared" si="27"/>
        <v>1</v>
      </c>
      <c r="P157" s="32" t="str">
        <f t="shared" ca="1" si="28"/>
        <v>Y</v>
      </c>
      <c r="Q157" s="33" t="s">
        <v>210</v>
      </c>
      <c r="R157" s="34">
        <f t="shared" si="29"/>
        <v>0</v>
      </c>
      <c r="S157" s="34">
        <f t="shared" si="30"/>
        <v>114.99639999999999</v>
      </c>
      <c r="T157" s="29"/>
      <c r="U157" s="27">
        <v>115</v>
      </c>
      <c r="V157" s="27"/>
      <c r="W157" s="27"/>
      <c r="X157" s="27"/>
      <c r="Y157" s="27"/>
      <c r="AE157" s="60"/>
      <c r="AF157" s="60"/>
      <c r="AH157" s="26"/>
      <c r="AI157" s="38"/>
      <c r="AJ157" s="38"/>
      <c r="AK157" s="38"/>
      <c r="AL157" s="30"/>
    </row>
    <row r="158" spans="1:38" ht="15">
      <c r="A158" s="58">
        <v>20</v>
      </c>
      <c r="B158" s="58">
        <v>19</v>
      </c>
      <c r="C158" s="1" t="s">
        <v>422</v>
      </c>
      <c r="D158" s="29" t="s">
        <v>53</v>
      </c>
      <c r="E158" s="29"/>
      <c r="F158" s="27">
        <v>111</v>
      </c>
      <c r="G158" s="27"/>
      <c r="H158" s="27"/>
      <c r="I158" s="27"/>
      <c r="J158" s="27"/>
      <c r="K158" s="32">
        <f t="shared" si="25"/>
        <v>111</v>
      </c>
      <c r="L158" s="32" t="s">
        <v>927</v>
      </c>
      <c r="M158" s="32"/>
      <c r="N158" s="39">
        <f t="shared" si="26"/>
        <v>110.98480000000001</v>
      </c>
      <c r="O158" s="32">
        <f t="shared" si="27"/>
        <v>1</v>
      </c>
      <c r="P158" s="32" t="str">
        <f t="shared" ca="1" si="28"/>
        <v>Y</v>
      </c>
      <c r="Q158" s="33" t="s">
        <v>210</v>
      </c>
      <c r="R158" s="34">
        <f t="shared" si="29"/>
        <v>0</v>
      </c>
      <c r="S158" s="34">
        <f t="shared" si="30"/>
        <v>110.99590000000001</v>
      </c>
      <c r="T158" s="29"/>
      <c r="U158" s="27">
        <v>111</v>
      </c>
      <c r="V158" s="27"/>
      <c r="W158" s="27"/>
      <c r="X158" s="27"/>
      <c r="Y158" s="27"/>
      <c r="AE158" s="60"/>
      <c r="AF158" s="60"/>
      <c r="AH158" s="26"/>
      <c r="AI158" s="38"/>
      <c r="AJ158" s="38"/>
      <c r="AK158" s="38"/>
      <c r="AL158" s="30"/>
    </row>
    <row r="159" spans="1:38" ht="15">
      <c r="A159" s="58">
        <v>21</v>
      </c>
      <c r="B159" s="58">
        <v>20</v>
      </c>
      <c r="C159" s="1" t="s">
        <v>724</v>
      </c>
      <c r="D159" s="29" t="s">
        <v>162</v>
      </c>
      <c r="E159" s="29">
        <v>108</v>
      </c>
      <c r="F159" s="27"/>
      <c r="G159" s="27"/>
      <c r="H159" s="27"/>
      <c r="I159" s="27"/>
      <c r="J159" s="27"/>
      <c r="K159" s="32">
        <f t="shared" si="25"/>
        <v>108</v>
      </c>
      <c r="L159" s="32" t="s">
        <v>927</v>
      </c>
      <c r="M159" s="32"/>
      <c r="N159" s="39">
        <f t="shared" si="26"/>
        <v>107.9847</v>
      </c>
      <c r="O159" s="32">
        <f t="shared" si="27"/>
        <v>1</v>
      </c>
      <c r="P159" s="32">
        <f t="shared" ca="1" si="28"/>
        <v>0</v>
      </c>
      <c r="Q159" s="33" t="s">
        <v>210</v>
      </c>
      <c r="R159" s="55">
        <f t="shared" si="29"/>
        <v>0</v>
      </c>
      <c r="S159" s="34">
        <f t="shared" si="30"/>
        <v>108.09270000000001</v>
      </c>
      <c r="T159" s="29">
        <v>108</v>
      </c>
      <c r="U159" s="27"/>
      <c r="V159" s="27"/>
      <c r="W159" s="27"/>
      <c r="X159" s="27"/>
      <c r="Y159" s="27"/>
      <c r="AE159" s="60"/>
      <c r="AF159" s="60"/>
      <c r="AH159" s="26"/>
      <c r="AI159" s="38"/>
      <c r="AJ159" s="38"/>
      <c r="AK159" s="38"/>
      <c r="AL159" s="30"/>
    </row>
    <row r="160" spans="1:38" ht="15">
      <c r="A160" s="58">
        <v>22</v>
      </c>
      <c r="B160" s="58" t="s">
        <v>19</v>
      </c>
      <c r="C160" s="1" t="s">
        <v>430</v>
      </c>
      <c r="D160" s="29" t="s">
        <v>33</v>
      </c>
      <c r="E160" s="29"/>
      <c r="F160" s="27">
        <v>108</v>
      </c>
      <c r="G160" s="27"/>
      <c r="H160" s="27"/>
      <c r="I160" s="27"/>
      <c r="J160" s="27"/>
      <c r="K160" s="32">
        <f t="shared" si="25"/>
        <v>108</v>
      </c>
      <c r="L160" s="32" t="s">
        <v>928</v>
      </c>
      <c r="M160" s="32"/>
      <c r="N160" s="39">
        <f t="shared" si="26"/>
        <v>107.9846</v>
      </c>
      <c r="O160" s="32">
        <f t="shared" si="27"/>
        <v>1</v>
      </c>
      <c r="P160" s="32" t="str">
        <f t="shared" ca="1" si="28"/>
        <v>Y</v>
      </c>
      <c r="Q160" s="33" t="s">
        <v>210</v>
      </c>
      <c r="R160" s="34">
        <f t="shared" si="29"/>
        <v>0</v>
      </c>
      <c r="S160" s="34">
        <f t="shared" si="30"/>
        <v>107.9954</v>
      </c>
      <c r="T160" s="29"/>
      <c r="U160" s="27">
        <v>108</v>
      </c>
      <c r="V160" s="27"/>
      <c r="W160" s="27"/>
      <c r="X160" s="27"/>
      <c r="Y160" s="27"/>
      <c r="AE160" s="60"/>
      <c r="AF160" s="60"/>
      <c r="AH160" s="26"/>
      <c r="AI160" s="38"/>
      <c r="AJ160" s="38"/>
      <c r="AK160" s="38"/>
      <c r="AL160" s="30"/>
    </row>
    <row r="161" spans="1:38" ht="15">
      <c r="A161" s="58">
        <v>23</v>
      </c>
      <c r="B161" s="58">
        <v>21</v>
      </c>
      <c r="C161" s="1" t="s">
        <v>496</v>
      </c>
      <c r="D161" s="29" t="s">
        <v>108</v>
      </c>
      <c r="E161" s="29">
        <v>39</v>
      </c>
      <c r="F161" s="27">
        <v>66</v>
      </c>
      <c r="G161" s="27"/>
      <c r="H161" s="27"/>
      <c r="I161" s="27"/>
      <c r="J161" s="27"/>
      <c r="K161" s="32">
        <f t="shared" si="25"/>
        <v>105</v>
      </c>
      <c r="L161" s="32" t="s">
        <v>927</v>
      </c>
      <c r="M161" s="32"/>
      <c r="N161" s="39">
        <f t="shared" si="26"/>
        <v>104.9845</v>
      </c>
      <c r="O161" s="32">
        <f t="shared" si="27"/>
        <v>2</v>
      </c>
      <c r="P161" s="32">
        <f t="shared" ca="1" si="28"/>
        <v>0</v>
      </c>
      <c r="Q161" s="33" t="s">
        <v>210</v>
      </c>
      <c r="R161" s="55">
        <f t="shared" si="29"/>
        <v>0</v>
      </c>
      <c r="S161" s="34">
        <f t="shared" si="30"/>
        <v>105.0301</v>
      </c>
      <c r="T161" s="29">
        <v>39</v>
      </c>
      <c r="U161" s="27">
        <v>66</v>
      </c>
      <c r="V161" s="27"/>
      <c r="W161" s="27"/>
      <c r="X161" s="27"/>
      <c r="Y161" s="27"/>
      <c r="AE161" s="60"/>
      <c r="AF161" s="60"/>
      <c r="AH161" s="26"/>
      <c r="AI161" s="38"/>
      <c r="AJ161" s="38"/>
      <c r="AK161" s="38"/>
      <c r="AL161" s="30"/>
    </row>
    <row r="162" spans="1:38" ht="15">
      <c r="A162" s="58">
        <v>24</v>
      </c>
      <c r="B162" s="58">
        <v>22</v>
      </c>
      <c r="C162" s="1" t="s">
        <v>439</v>
      </c>
      <c r="D162" s="29" t="s">
        <v>53</v>
      </c>
      <c r="E162" s="29"/>
      <c r="F162" s="27">
        <v>104</v>
      </c>
      <c r="G162" s="27"/>
      <c r="H162" s="27"/>
      <c r="I162" s="27"/>
      <c r="J162" s="27"/>
      <c r="K162" s="32">
        <f t="shared" si="25"/>
        <v>104</v>
      </c>
      <c r="L162" s="32" t="s">
        <v>927</v>
      </c>
      <c r="M162" s="32"/>
      <c r="N162" s="39">
        <f t="shared" si="26"/>
        <v>103.98439999999999</v>
      </c>
      <c r="O162" s="32">
        <f t="shared" si="27"/>
        <v>1</v>
      </c>
      <c r="P162" s="32" t="str">
        <f t="shared" ca="1" si="28"/>
        <v>Y</v>
      </c>
      <c r="Q162" s="33" t="s">
        <v>210</v>
      </c>
      <c r="R162" s="34">
        <f t="shared" si="29"/>
        <v>0</v>
      </c>
      <c r="S162" s="34">
        <f t="shared" si="30"/>
        <v>103.9948</v>
      </c>
      <c r="T162" s="29"/>
      <c r="U162" s="27">
        <v>104</v>
      </c>
      <c r="V162" s="27"/>
      <c r="W162" s="27"/>
      <c r="X162" s="27"/>
      <c r="Y162" s="27"/>
      <c r="AE162" s="60"/>
      <c r="AF162" s="60"/>
      <c r="AH162" s="26"/>
      <c r="AI162" s="38"/>
      <c r="AJ162" s="38"/>
      <c r="AK162" s="38"/>
      <c r="AL162" s="30"/>
    </row>
    <row r="163" spans="1:38" ht="15">
      <c r="A163" s="58">
        <v>25</v>
      </c>
      <c r="B163" s="58">
        <v>23</v>
      </c>
      <c r="C163" s="1" t="s">
        <v>498</v>
      </c>
      <c r="D163" s="29" t="s">
        <v>108</v>
      </c>
      <c r="E163" s="29">
        <v>38</v>
      </c>
      <c r="F163" s="27">
        <v>64</v>
      </c>
      <c r="G163" s="27"/>
      <c r="H163" s="27"/>
      <c r="I163" s="27"/>
      <c r="J163" s="27"/>
      <c r="K163" s="32">
        <f t="shared" si="25"/>
        <v>102</v>
      </c>
      <c r="L163" s="32" t="s">
        <v>927</v>
      </c>
      <c r="M163" s="32"/>
      <c r="N163" s="39">
        <f t="shared" si="26"/>
        <v>101.9843</v>
      </c>
      <c r="O163" s="32">
        <f t="shared" si="27"/>
        <v>2</v>
      </c>
      <c r="P163" s="32">
        <f t="shared" ca="1" si="28"/>
        <v>0</v>
      </c>
      <c r="Q163" s="33" t="s">
        <v>210</v>
      </c>
      <c r="R163" s="55">
        <f t="shared" si="29"/>
        <v>0</v>
      </c>
      <c r="S163" s="34">
        <f t="shared" si="30"/>
        <v>102.0287</v>
      </c>
      <c r="T163" s="29">
        <v>38</v>
      </c>
      <c r="U163" s="27">
        <v>64</v>
      </c>
      <c r="V163" s="27"/>
      <c r="W163" s="27"/>
      <c r="X163" s="27"/>
      <c r="Y163" s="27"/>
      <c r="AE163" s="60"/>
      <c r="AF163" s="60"/>
      <c r="AH163" s="26"/>
      <c r="AI163" s="38"/>
      <c r="AJ163" s="38"/>
      <c r="AK163" s="38"/>
      <c r="AL163" s="30"/>
    </row>
    <row r="164" spans="1:38" ht="15">
      <c r="A164" s="58">
        <v>26</v>
      </c>
      <c r="B164" s="58">
        <v>24</v>
      </c>
      <c r="C164" s="1" t="s">
        <v>456</v>
      </c>
      <c r="D164" s="29" t="s">
        <v>108</v>
      </c>
      <c r="E164" s="29"/>
      <c r="F164" s="27">
        <v>94</v>
      </c>
      <c r="G164" s="27"/>
      <c r="H164" s="27"/>
      <c r="I164" s="27"/>
      <c r="J164" s="27"/>
      <c r="K164" s="32">
        <f t="shared" si="25"/>
        <v>94</v>
      </c>
      <c r="L164" s="32" t="s">
        <v>927</v>
      </c>
      <c r="M164" s="32"/>
      <c r="N164" s="39">
        <f t="shared" si="26"/>
        <v>93.984200000000001</v>
      </c>
      <c r="O164" s="32">
        <f t="shared" si="27"/>
        <v>1</v>
      </c>
      <c r="P164" s="32" t="str">
        <f t="shared" ca="1" si="28"/>
        <v>Y</v>
      </c>
      <c r="Q164" s="33" t="s">
        <v>210</v>
      </c>
      <c r="R164" s="34">
        <f t="shared" si="29"/>
        <v>0</v>
      </c>
      <c r="S164" s="34">
        <f t="shared" si="30"/>
        <v>93.993600000000001</v>
      </c>
      <c r="T164" s="29"/>
      <c r="U164" s="27">
        <v>94</v>
      </c>
      <c r="V164" s="27"/>
      <c r="W164" s="27"/>
      <c r="X164" s="27"/>
      <c r="Y164" s="27"/>
      <c r="AE164" s="60"/>
      <c r="AF164" s="60"/>
      <c r="AH164" s="26"/>
      <c r="AI164" s="38"/>
      <c r="AJ164" s="38"/>
      <c r="AK164" s="38"/>
      <c r="AL164" s="30"/>
    </row>
    <row r="165" spans="1:38" ht="15">
      <c r="A165" s="58">
        <v>27</v>
      </c>
      <c r="B165" s="58">
        <v>25</v>
      </c>
      <c r="C165" s="1" t="s">
        <v>725</v>
      </c>
      <c r="D165" s="29" t="s">
        <v>53</v>
      </c>
      <c r="E165" s="29">
        <v>89</v>
      </c>
      <c r="F165" s="27"/>
      <c r="G165" s="27"/>
      <c r="H165" s="27"/>
      <c r="I165" s="27"/>
      <c r="J165" s="27"/>
      <c r="K165" s="32">
        <f t="shared" si="25"/>
        <v>89</v>
      </c>
      <c r="L165" s="32" t="s">
        <v>927</v>
      </c>
      <c r="M165" s="32"/>
      <c r="N165" s="39">
        <f t="shared" si="26"/>
        <v>88.984099999999998</v>
      </c>
      <c r="O165" s="32">
        <f t="shared" si="27"/>
        <v>1</v>
      </c>
      <c r="P165" s="32">
        <f t="shared" ca="1" si="28"/>
        <v>0</v>
      </c>
      <c r="Q165" s="33" t="s">
        <v>210</v>
      </c>
      <c r="R165" s="55">
        <f t="shared" si="29"/>
        <v>0</v>
      </c>
      <c r="S165" s="34">
        <f t="shared" si="30"/>
        <v>89.073099999999997</v>
      </c>
      <c r="T165" s="29">
        <v>89</v>
      </c>
      <c r="U165" s="27"/>
      <c r="V165" s="27"/>
      <c r="W165" s="27"/>
      <c r="X165" s="27"/>
      <c r="Y165" s="27"/>
      <c r="AE165" s="60"/>
      <c r="AF165" s="60"/>
      <c r="AH165" s="26"/>
      <c r="AI165" s="38"/>
      <c r="AJ165" s="38"/>
      <c r="AK165" s="38"/>
      <c r="AL165" s="30"/>
    </row>
    <row r="166" spans="1:38" ht="15">
      <c r="A166" s="58">
        <v>28</v>
      </c>
      <c r="B166" s="58">
        <v>26</v>
      </c>
      <c r="C166" s="1" t="s">
        <v>479</v>
      </c>
      <c r="D166" s="29" t="s">
        <v>162</v>
      </c>
      <c r="E166" s="29"/>
      <c r="F166" s="27">
        <v>79</v>
      </c>
      <c r="G166" s="27"/>
      <c r="H166" s="27"/>
      <c r="I166" s="27"/>
      <c r="J166" s="27"/>
      <c r="K166" s="32">
        <f t="shared" si="25"/>
        <v>79</v>
      </c>
      <c r="L166" s="32" t="s">
        <v>927</v>
      </c>
      <c r="M166" s="32"/>
      <c r="N166" s="39">
        <f t="shared" si="26"/>
        <v>78.983999999999995</v>
      </c>
      <c r="O166" s="32">
        <f t="shared" si="27"/>
        <v>1</v>
      </c>
      <c r="P166" s="32" t="str">
        <f t="shared" ca="1" si="28"/>
        <v>Y</v>
      </c>
      <c r="Q166" s="33" t="s">
        <v>210</v>
      </c>
      <c r="R166" s="34">
        <f t="shared" si="29"/>
        <v>0</v>
      </c>
      <c r="S166" s="34">
        <f t="shared" si="30"/>
        <v>78.991900000000001</v>
      </c>
      <c r="T166" s="29"/>
      <c r="U166" s="27">
        <v>79</v>
      </c>
      <c r="V166" s="27"/>
      <c r="W166" s="27"/>
      <c r="X166" s="27"/>
      <c r="Y166" s="27"/>
      <c r="AE166" s="60"/>
      <c r="AF166" s="60"/>
      <c r="AH166" s="26"/>
      <c r="AI166" s="38"/>
      <c r="AJ166" s="38"/>
      <c r="AK166" s="38"/>
      <c r="AL166" s="30"/>
    </row>
    <row r="167" spans="1:38" ht="15">
      <c r="A167" s="58">
        <v>29</v>
      </c>
      <c r="B167" s="58" t="s">
        <v>19</v>
      </c>
      <c r="C167" s="1" t="s">
        <v>483</v>
      </c>
      <c r="D167" s="29" t="s">
        <v>33</v>
      </c>
      <c r="E167" s="29"/>
      <c r="F167" s="27">
        <v>77</v>
      </c>
      <c r="G167" s="27"/>
      <c r="H167" s="27"/>
      <c r="I167" s="27"/>
      <c r="J167" s="27"/>
      <c r="K167" s="32">
        <f t="shared" si="25"/>
        <v>77</v>
      </c>
      <c r="L167" s="32" t="s">
        <v>928</v>
      </c>
      <c r="M167" s="32"/>
      <c r="N167" s="39">
        <f t="shared" si="26"/>
        <v>76.983900000000006</v>
      </c>
      <c r="O167" s="32">
        <f t="shared" si="27"/>
        <v>1</v>
      </c>
      <c r="P167" s="32" t="str">
        <f t="shared" ca="1" si="28"/>
        <v>Y</v>
      </c>
      <c r="Q167" s="33" t="s">
        <v>210</v>
      </c>
      <c r="R167" s="34">
        <f t="shared" si="29"/>
        <v>0</v>
      </c>
      <c r="S167" s="34">
        <f t="shared" si="30"/>
        <v>76.991600000000005</v>
      </c>
      <c r="T167" s="29"/>
      <c r="U167" s="27">
        <v>77</v>
      </c>
      <c r="V167" s="27"/>
      <c r="W167" s="27"/>
      <c r="X167" s="27"/>
      <c r="Y167" s="27"/>
      <c r="AE167" s="60"/>
      <c r="AF167" s="60"/>
      <c r="AH167" s="26"/>
      <c r="AI167" s="38"/>
      <c r="AJ167" s="38"/>
      <c r="AK167" s="38"/>
      <c r="AL167" s="30"/>
    </row>
    <row r="168" spans="1:38" ht="15">
      <c r="A168" s="58">
        <v>30</v>
      </c>
      <c r="B168" s="58">
        <v>27</v>
      </c>
      <c r="C168" s="1" t="s">
        <v>726</v>
      </c>
      <c r="D168" s="29" t="s">
        <v>64</v>
      </c>
      <c r="E168" s="29">
        <v>70</v>
      </c>
      <c r="F168" s="27"/>
      <c r="G168" s="27"/>
      <c r="H168" s="27"/>
      <c r="I168" s="27"/>
      <c r="J168" s="27"/>
      <c r="K168" s="32">
        <f t="shared" si="25"/>
        <v>70</v>
      </c>
      <c r="L168" s="32" t="s">
        <v>927</v>
      </c>
      <c r="M168" s="32"/>
      <c r="N168" s="39">
        <f t="shared" si="26"/>
        <v>69.983800000000002</v>
      </c>
      <c r="O168" s="32">
        <f t="shared" si="27"/>
        <v>1</v>
      </c>
      <c r="P168" s="32">
        <f t="shared" ca="1" si="28"/>
        <v>0</v>
      </c>
      <c r="Q168" s="33" t="s">
        <v>210</v>
      </c>
      <c r="R168" s="55">
        <f t="shared" si="29"/>
        <v>0</v>
      </c>
      <c r="S168" s="34">
        <f t="shared" si="30"/>
        <v>70.053799999999995</v>
      </c>
      <c r="T168" s="29">
        <v>70</v>
      </c>
      <c r="U168" s="27"/>
      <c r="V168" s="27"/>
      <c r="W168" s="27"/>
      <c r="X168" s="27"/>
      <c r="Y168" s="27"/>
      <c r="AE168" s="60"/>
      <c r="AF168" s="60"/>
      <c r="AH168" s="26"/>
      <c r="AI168" s="38"/>
      <c r="AJ168" s="38"/>
      <c r="AK168" s="38"/>
      <c r="AL168" s="30"/>
    </row>
    <row r="169" spans="1:38" ht="15">
      <c r="A169" s="58">
        <v>31</v>
      </c>
      <c r="B169" s="58">
        <v>28</v>
      </c>
      <c r="C169" s="1" t="s">
        <v>727</v>
      </c>
      <c r="D169" s="29" t="s">
        <v>112</v>
      </c>
      <c r="E169" s="29">
        <v>49</v>
      </c>
      <c r="F169" s="27"/>
      <c r="G169" s="27"/>
      <c r="H169" s="27"/>
      <c r="I169" s="27"/>
      <c r="J169" s="27"/>
      <c r="K169" s="32">
        <f t="shared" si="25"/>
        <v>49</v>
      </c>
      <c r="L169" s="32" t="s">
        <v>927</v>
      </c>
      <c r="M169" s="32"/>
      <c r="N169" s="39">
        <f t="shared" si="26"/>
        <v>48.983699999999999</v>
      </c>
      <c r="O169" s="32">
        <f t="shared" si="27"/>
        <v>1</v>
      </c>
      <c r="P169" s="32">
        <f t="shared" ca="1" si="28"/>
        <v>0</v>
      </c>
      <c r="Q169" s="33" t="s">
        <v>210</v>
      </c>
      <c r="R169" s="55">
        <f t="shared" si="29"/>
        <v>0</v>
      </c>
      <c r="S169" s="34">
        <f t="shared" si="30"/>
        <v>49.032699999999998</v>
      </c>
      <c r="T169" s="29">
        <v>49</v>
      </c>
      <c r="U169" s="27"/>
      <c r="V169" s="27"/>
      <c r="W169" s="27"/>
      <c r="X169" s="27"/>
      <c r="Y169" s="27"/>
      <c r="AE169" s="60"/>
      <c r="AF169" s="60"/>
      <c r="AH169" s="26"/>
      <c r="AI169" s="38"/>
      <c r="AJ169" s="38"/>
      <c r="AK169" s="38"/>
      <c r="AL169" s="30"/>
    </row>
    <row r="170" spans="1:38" ht="15">
      <c r="A170" s="58">
        <v>32</v>
      </c>
      <c r="B170" s="58">
        <v>29</v>
      </c>
      <c r="C170" s="1" t="s">
        <v>728</v>
      </c>
      <c r="D170" s="29" t="s">
        <v>36</v>
      </c>
      <c r="E170" s="29">
        <v>47</v>
      </c>
      <c r="F170" s="27"/>
      <c r="G170" s="27"/>
      <c r="H170" s="27"/>
      <c r="I170" s="27"/>
      <c r="J170" s="27"/>
      <c r="K170" s="32">
        <f t="shared" si="25"/>
        <v>47</v>
      </c>
      <c r="L170" s="32" t="s">
        <v>927</v>
      </c>
      <c r="M170" s="32"/>
      <c r="N170" s="39">
        <f t="shared" si="26"/>
        <v>46.983600000000003</v>
      </c>
      <c r="O170" s="32">
        <f t="shared" si="27"/>
        <v>1</v>
      </c>
      <c r="P170" s="32">
        <f t="shared" ca="1" si="28"/>
        <v>0</v>
      </c>
      <c r="Q170" s="33" t="s">
        <v>210</v>
      </c>
      <c r="R170" s="55">
        <f t="shared" si="29"/>
        <v>0</v>
      </c>
      <c r="S170" s="34">
        <f t="shared" si="30"/>
        <v>47.0306</v>
      </c>
      <c r="T170" s="29">
        <v>47</v>
      </c>
      <c r="U170" s="27"/>
      <c r="V170" s="27"/>
      <c r="W170" s="27"/>
      <c r="X170" s="27"/>
      <c r="Y170" s="27"/>
      <c r="AE170" s="60"/>
      <c r="AF170" s="60"/>
      <c r="AH170" s="26"/>
      <c r="AI170" s="38"/>
      <c r="AJ170" s="38"/>
      <c r="AK170" s="38"/>
      <c r="AL170" s="30"/>
    </row>
    <row r="171" spans="1:38" ht="15">
      <c r="A171" s="58">
        <v>33</v>
      </c>
      <c r="B171" s="58">
        <v>30</v>
      </c>
      <c r="C171" s="1" t="s">
        <v>729</v>
      </c>
      <c r="D171" s="29" t="s">
        <v>96</v>
      </c>
      <c r="E171" s="29">
        <v>44</v>
      </c>
      <c r="F171" s="27"/>
      <c r="G171" s="27"/>
      <c r="H171" s="27"/>
      <c r="I171" s="27"/>
      <c r="J171" s="27"/>
      <c r="K171" s="32">
        <f t="shared" si="25"/>
        <v>44</v>
      </c>
      <c r="L171" s="32" t="s">
        <v>927</v>
      </c>
      <c r="M171" s="32"/>
      <c r="N171" s="39">
        <f t="shared" si="26"/>
        <v>43.983499999999999</v>
      </c>
      <c r="O171" s="32">
        <f t="shared" si="27"/>
        <v>1</v>
      </c>
      <c r="P171" s="32">
        <f t="shared" ca="1" si="28"/>
        <v>0</v>
      </c>
      <c r="Q171" s="33" t="s">
        <v>210</v>
      </c>
      <c r="R171" s="55">
        <f t="shared" si="29"/>
        <v>0</v>
      </c>
      <c r="S171" s="34">
        <f t="shared" si="30"/>
        <v>44.027499999999996</v>
      </c>
      <c r="T171" s="29">
        <v>44</v>
      </c>
      <c r="U171" s="27"/>
      <c r="V171" s="27"/>
      <c r="W171" s="27"/>
      <c r="X171" s="27"/>
      <c r="Y171" s="27"/>
      <c r="AE171" s="60"/>
      <c r="AF171" s="60"/>
      <c r="AH171" s="26"/>
      <c r="AI171" s="38"/>
      <c r="AJ171" s="38"/>
      <c r="AK171" s="38"/>
      <c r="AL171" s="30"/>
    </row>
    <row r="172" spans="1:38" ht="15">
      <c r="A172" s="58">
        <v>34</v>
      </c>
      <c r="B172" s="58">
        <v>31</v>
      </c>
      <c r="C172" s="1" t="s">
        <v>730</v>
      </c>
      <c r="D172" s="29" t="s">
        <v>96</v>
      </c>
      <c r="E172" s="29">
        <v>43</v>
      </c>
      <c r="F172" s="27"/>
      <c r="G172" s="27"/>
      <c r="H172" s="27"/>
      <c r="I172" s="27"/>
      <c r="J172" s="27"/>
      <c r="K172" s="32">
        <f t="shared" si="25"/>
        <v>43</v>
      </c>
      <c r="L172" s="32" t="s">
        <v>927</v>
      </c>
      <c r="M172" s="32"/>
      <c r="N172" s="39">
        <f t="shared" si="26"/>
        <v>42.983400000000003</v>
      </c>
      <c r="O172" s="32">
        <f t="shared" si="27"/>
        <v>1</v>
      </c>
      <c r="P172" s="32">
        <f t="shared" ca="1" si="28"/>
        <v>0</v>
      </c>
      <c r="Q172" s="33" t="s">
        <v>210</v>
      </c>
      <c r="R172" s="55">
        <f t="shared" si="29"/>
        <v>0</v>
      </c>
      <c r="S172" s="34">
        <f t="shared" si="30"/>
        <v>43.026400000000002</v>
      </c>
      <c r="T172" s="29">
        <v>43</v>
      </c>
      <c r="U172" s="27"/>
      <c r="V172" s="27"/>
      <c r="W172" s="27"/>
      <c r="X172" s="27"/>
      <c r="Y172" s="27"/>
      <c r="AE172" s="60"/>
      <c r="AF172" s="60"/>
      <c r="AH172" s="26"/>
      <c r="AI172" s="38"/>
      <c r="AJ172" s="38"/>
      <c r="AK172" s="38"/>
      <c r="AL172" s="30"/>
    </row>
    <row r="173" spans="1:38" ht="5.0999999999999996" customHeight="1">
      <c r="A173" s="27"/>
      <c r="B173" s="27"/>
      <c r="D173" s="50"/>
      <c r="E173" s="50"/>
      <c r="F173" s="50"/>
      <c r="G173" s="50"/>
      <c r="H173" s="50"/>
      <c r="I173" s="50"/>
      <c r="J173" s="50"/>
      <c r="K173" s="32"/>
      <c r="L173" s="27"/>
      <c r="M173" s="27"/>
      <c r="N173" s="39"/>
      <c r="O173" s="27"/>
      <c r="P173" s="27"/>
      <c r="R173" s="56"/>
      <c r="S173" s="34"/>
      <c r="T173" s="50"/>
      <c r="U173" s="50"/>
      <c r="V173" s="50"/>
      <c r="W173" s="50"/>
      <c r="X173" s="50"/>
      <c r="Y173" s="50"/>
      <c r="AE173" s="60"/>
      <c r="AF173" s="60"/>
      <c r="AH173" s="26"/>
      <c r="AI173" s="38"/>
      <c r="AJ173" s="38"/>
      <c r="AK173" s="38"/>
      <c r="AL173" s="30"/>
    </row>
    <row r="174" spans="1:38">
      <c r="D174" s="27"/>
      <c r="E174" s="27"/>
      <c r="F174" s="27"/>
      <c r="G174" s="27"/>
      <c r="H174" s="27"/>
      <c r="I174" s="27"/>
      <c r="J174" s="27"/>
      <c r="K174" s="32"/>
      <c r="L174" s="27"/>
      <c r="M174" s="27"/>
      <c r="N174" s="39"/>
      <c r="O174" s="27"/>
      <c r="P174" s="27"/>
      <c r="R174" s="59"/>
      <c r="S174" s="34"/>
      <c r="T174" s="27"/>
      <c r="U174" s="27"/>
      <c r="V174" s="27"/>
      <c r="W174" s="27"/>
      <c r="X174" s="27"/>
      <c r="Y174" s="27"/>
      <c r="AE174" s="60"/>
      <c r="AF174" s="60"/>
      <c r="AH174" s="26"/>
      <c r="AI174" s="38"/>
      <c r="AJ174" s="38"/>
      <c r="AK174" s="38"/>
      <c r="AL174" s="30"/>
    </row>
    <row r="175" spans="1:38" ht="15">
      <c r="A175" s="57"/>
      <c r="B175" s="57"/>
      <c r="C175" s="26" t="s">
        <v>183</v>
      </c>
      <c r="D175" s="27"/>
      <c r="E175" s="27"/>
      <c r="F175" s="27"/>
      <c r="G175" s="27"/>
      <c r="H175" s="27"/>
      <c r="I175" s="27"/>
      <c r="J175" s="27"/>
      <c r="K175" s="32"/>
      <c r="L175" s="27"/>
      <c r="M175" s="27"/>
      <c r="N175" s="39"/>
      <c r="O175" s="27"/>
      <c r="P175" s="27"/>
      <c r="Q175" s="50" t="str">
        <f>C175</f>
        <v>F55</v>
      </c>
      <c r="R175" s="56"/>
      <c r="S175" s="34"/>
      <c r="T175" s="27"/>
      <c r="U175" s="50"/>
      <c r="V175" s="50"/>
      <c r="W175" s="50"/>
      <c r="X175" s="50"/>
      <c r="Y175" s="50"/>
      <c r="AE175" s="60"/>
      <c r="AF175" s="60"/>
      <c r="AH175" s="26"/>
      <c r="AI175" s="38">
        <v>735</v>
      </c>
      <c r="AJ175" s="38">
        <v>662</v>
      </c>
      <c r="AK175" s="38">
        <v>627</v>
      </c>
      <c r="AL175" s="30"/>
    </row>
    <row r="176" spans="1:38" ht="15">
      <c r="A176" s="58">
        <v>1</v>
      </c>
      <c r="B176" s="58">
        <v>1</v>
      </c>
      <c r="C176" s="1" t="s">
        <v>182</v>
      </c>
      <c r="D176" s="29" t="s">
        <v>77</v>
      </c>
      <c r="E176" s="29">
        <v>194</v>
      </c>
      <c r="F176" s="27">
        <v>191</v>
      </c>
      <c r="G176" s="27"/>
      <c r="H176" s="27"/>
      <c r="I176" s="27"/>
      <c r="J176" s="27"/>
      <c r="K176" s="32">
        <f t="shared" ref="K176:K206" si="31">IFERROR(LARGE(E176:J176,1),0)+IF($D$5&gt;=2,IFERROR(LARGE(E176:J176,2),0),0)+IF($D$5&gt;=3,IFERROR(LARGE(E176:J176,3),0),0)+IF($D$5&gt;=4,IFERROR(LARGE(E176:J176,4),0),0)+IF($D$5&gt;=5,IFERROR(LARGE(E176:J176,5),0),0)+IF($D$5&gt;=6,IFERROR(LARGE(E176:J176,6),0),0)</f>
        <v>385</v>
      </c>
      <c r="L176" s="32" t="s">
        <v>927</v>
      </c>
      <c r="M176" s="32" t="s">
        <v>731</v>
      </c>
      <c r="N176" s="39">
        <f t="shared" ref="N176:N206" si="32">K176-(ROW(K176)-ROW(K$6))/10000</f>
        <v>384.983</v>
      </c>
      <c r="O176" s="32">
        <f t="shared" ref="O176:O206" si="33">COUNT(E176:J176)</f>
        <v>2</v>
      </c>
      <c r="P176" s="32">
        <f t="shared" ref="P176:P206" ca="1" si="34">IF(AND(O176=1,OFFSET(D176,0,P$3)&gt;0),"Y",0)</f>
        <v>0</v>
      </c>
      <c r="Q176" s="33" t="s">
        <v>183</v>
      </c>
      <c r="R176" s="55">
        <f t="shared" ref="R176:R206" si="35">1-(Q176=Q175)</f>
        <v>0</v>
      </c>
      <c r="S176" s="34">
        <f t="shared" ref="S176:S206" si="36">N176+T176/1000+U176/10000+V176/100000+W176/1000000+X176/10000000+Y176/100000000</f>
        <v>385.1961</v>
      </c>
      <c r="T176" s="29">
        <v>194</v>
      </c>
      <c r="U176" s="27">
        <v>191</v>
      </c>
      <c r="V176" s="27"/>
      <c r="W176" s="27"/>
      <c r="X176" s="27"/>
      <c r="Y176" s="27"/>
      <c r="AE176" s="60"/>
      <c r="AF176" s="60"/>
      <c r="AH176" s="26"/>
      <c r="AI176" s="38"/>
      <c r="AJ176" s="38"/>
      <c r="AK176" s="38"/>
      <c r="AL176" s="30"/>
    </row>
    <row r="177" spans="1:38" ht="15">
      <c r="A177" s="58">
        <v>2</v>
      </c>
      <c r="B177" s="58">
        <v>2</v>
      </c>
      <c r="C177" s="1" t="s">
        <v>196</v>
      </c>
      <c r="D177" s="29" t="s">
        <v>45</v>
      </c>
      <c r="E177" s="29">
        <v>181</v>
      </c>
      <c r="F177" s="27">
        <v>188</v>
      </c>
      <c r="G177" s="27"/>
      <c r="H177" s="27"/>
      <c r="I177" s="27"/>
      <c r="J177" s="27"/>
      <c r="K177" s="32">
        <f t="shared" si="31"/>
        <v>369</v>
      </c>
      <c r="L177" s="32" t="s">
        <v>927</v>
      </c>
      <c r="M177" s="32" t="s">
        <v>732</v>
      </c>
      <c r="N177" s="39">
        <f t="shared" si="32"/>
        <v>368.98289999999997</v>
      </c>
      <c r="O177" s="32">
        <f t="shared" si="33"/>
        <v>2</v>
      </c>
      <c r="P177" s="32">
        <f t="shared" ca="1" si="34"/>
        <v>0</v>
      </c>
      <c r="Q177" s="33" t="s">
        <v>183</v>
      </c>
      <c r="R177" s="55">
        <f t="shared" si="35"/>
        <v>0</v>
      </c>
      <c r="S177" s="34">
        <f t="shared" si="36"/>
        <v>369.18269999999995</v>
      </c>
      <c r="T177" s="29">
        <v>181</v>
      </c>
      <c r="U177" s="27">
        <v>188</v>
      </c>
      <c r="V177" s="27"/>
      <c r="W177" s="27"/>
      <c r="X177" s="27"/>
      <c r="Y177" s="27"/>
      <c r="AE177" s="60"/>
      <c r="AF177" s="60"/>
      <c r="AH177" s="26"/>
      <c r="AI177" s="38"/>
      <c r="AJ177" s="38"/>
      <c r="AK177" s="38"/>
      <c r="AL177" s="30"/>
    </row>
    <row r="178" spans="1:38" ht="15">
      <c r="A178" s="58">
        <v>3</v>
      </c>
      <c r="B178" s="58">
        <v>3</v>
      </c>
      <c r="C178" s="1" t="s">
        <v>282</v>
      </c>
      <c r="D178" s="29" t="s">
        <v>96</v>
      </c>
      <c r="E178" s="29">
        <v>159</v>
      </c>
      <c r="F178" s="27">
        <v>167</v>
      </c>
      <c r="G178" s="27"/>
      <c r="H178" s="27"/>
      <c r="I178" s="27"/>
      <c r="J178" s="27"/>
      <c r="K178" s="32">
        <f t="shared" si="31"/>
        <v>326</v>
      </c>
      <c r="L178" s="32" t="s">
        <v>927</v>
      </c>
      <c r="M178" s="32" t="s">
        <v>733</v>
      </c>
      <c r="N178" s="39">
        <f t="shared" si="32"/>
        <v>325.9828</v>
      </c>
      <c r="O178" s="32">
        <f t="shared" si="33"/>
        <v>2</v>
      </c>
      <c r="P178" s="32">
        <f t="shared" ca="1" si="34"/>
        <v>0</v>
      </c>
      <c r="Q178" s="33" t="s">
        <v>183</v>
      </c>
      <c r="R178" s="55">
        <f t="shared" si="35"/>
        <v>0</v>
      </c>
      <c r="S178" s="34">
        <f t="shared" si="36"/>
        <v>326.1585</v>
      </c>
      <c r="T178" s="29">
        <v>159</v>
      </c>
      <c r="U178" s="27">
        <v>167</v>
      </c>
      <c r="V178" s="27"/>
      <c r="W178" s="27"/>
      <c r="X178" s="27"/>
      <c r="Y178" s="27"/>
      <c r="AE178" s="60"/>
      <c r="AF178" s="60"/>
      <c r="AH178" s="26"/>
      <c r="AI178" s="38"/>
      <c r="AJ178" s="38"/>
      <c r="AK178" s="38"/>
      <c r="AL178" s="30"/>
    </row>
    <row r="179" spans="1:38" ht="15">
      <c r="A179" s="58">
        <v>4</v>
      </c>
      <c r="B179" s="58">
        <v>4</v>
      </c>
      <c r="C179" s="1" t="s">
        <v>330</v>
      </c>
      <c r="D179" s="29" t="s">
        <v>137</v>
      </c>
      <c r="E179" s="29">
        <v>123</v>
      </c>
      <c r="F179" s="27">
        <v>152</v>
      </c>
      <c r="G179" s="27"/>
      <c r="H179" s="27"/>
      <c r="I179" s="27"/>
      <c r="J179" s="27"/>
      <c r="K179" s="32">
        <f t="shared" si="31"/>
        <v>275</v>
      </c>
      <c r="L179" s="32" t="s">
        <v>927</v>
      </c>
      <c r="M179" s="32"/>
      <c r="N179" s="39">
        <f t="shared" si="32"/>
        <v>274.98270000000002</v>
      </c>
      <c r="O179" s="32">
        <f t="shared" si="33"/>
        <v>2</v>
      </c>
      <c r="P179" s="32">
        <f t="shared" ca="1" si="34"/>
        <v>0</v>
      </c>
      <c r="Q179" s="33" t="s">
        <v>183</v>
      </c>
      <c r="R179" s="55">
        <f t="shared" si="35"/>
        <v>0</v>
      </c>
      <c r="S179" s="34">
        <f t="shared" si="36"/>
        <v>275.12090000000001</v>
      </c>
      <c r="T179" s="29">
        <v>123</v>
      </c>
      <c r="U179" s="27">
        <v>152</v>
      </c>
      <c r="V179" s="27"/>
      <c r="W179" s="27"/>
      <c r="X179" s="27"/>
      <c r="Y179" s="27"/>
      <c r="AE179" s="60"/>
      <c r="AF179" s="60"/>
      <c r="AH179" s="26"/>
      <c r="AI179" s="38"/>
      <c r="AJ179" s="38"/>
      <c r="AK179" s="38"/>
      <c r="AL179" s="30"/>
    </row>
    <row r="180" spans="1:38" ht="15">
      <c r="A180" s="58">
        <v>5</v>
      </c>
      <c r="B180" s="58">
        <v>5</v>
      </c>
      <c r="C180" s="1" t="s">
        <v>398</v>
      </c>
      <c r="D180" s="29" t="s">
        <v>41</v>
      </c>
      <c r="E180" s="29">
        <v>127</v>
      </c>
      <c r="F180" s="27">
        <v>122</v>
      </c>
      <c r="G180" s="27"/>
      <c r="H180" s="27"/>
      <c r="I180" s="27"/>
      <c r="J180" s="27"/>
      <c r="K180" s="32">
        <f t="shared" si="31"/>
        <v>249</v>
      </c>
      <c r="L180" s="32" t="s">
        <v>927</v>
      </c>
      <c r="M180" s="32"/>
      <c r="N180" s="39">
        <f t="shared" si="32"/>
        <v>248.98259999999999</v>
      </c>
      <c r="O180" s="32">
        <f t="shared" si="33"/>
        <v>2</v>
      </c>
      <c r="P180" s="32">
        <f t="shared" ca="1" si="34"/>
        <v>0</v>
      </c>
      <c r="Q180" s="33" t="s">
        <v>183</v>
      </c>
      <c r="R180" s="55">
        <f t="shared" si="35"/>
        <v>0</v>
      </c>
      <c r="S180" s="34">
        <f t="shared" si="36"/>
        <v>249.12180000000001</v>
      </c>
      <c r="T180" s="29">
        <v>127</v>
      </c>
      <c r="U180" s="27">
        <v>122</v>
      </c>
      <c r="V180" s="27"/>
      <c r="W180" s="27"/>
      <c r="X180" s="27"/>
      <c r="Y180" s="27"/>
      <c r="AE180" s="60"/>
      <c r="AF180" s="60"/>
      <c r="AH180" s="26"/>
      <c r="AI180" s="38"/>
      <c r="AJ180" s="38"/>
      <c r="AK180" s="38"/>
      <c r="AL180" s="30"/>
    </row>
    <row r="181" spans="1:38" ht="15">
      <c r="A181" s="58">
        <v>6</v>
      </c>
      <c r="B181" s="58">
        <v>6</v>
      </c>
      <c r="C181" s="1" t="s">
        <v>395</v>
      </c>
      <c r="D181" s="29" t="s">
        <v>137</v>
      </c>
      <c r="E181" s="29">
        <v>100</v>
      </c>
      <c r="F181" s="27">
        <v>125</v>
      </c>
      <c r="G181" s="27"/>
      <c r="H181" s="27"/>
      <c r="I181" s="27"/>
      <c r="J181" s="27"/>
      <c r="K181" s="32">
        <f t="shared" si="31"/>
        <v>225</v>
      </c>
      <c r="L181" s="32" t="s">
        <v>927</v>
      </c>
      <c r="M181" s="32"/>
      <c r="N181" s="39">
        <f t="shared" si="32"/>
        <v>224.98249999999999</v>
      </c>
      <c r="O181" s="32">
        <f t="shared" si="33"/>
        <v>2</v>
      </c>
      <c r="P181" s="32">
        <f t="shared" ca="1" si="34"/>
        <v>0</v>
      </c>
      <c r="Q181" s="33" t="s">
        <v>183</v>
      </c>
      <c r="R181" s="55">
        <f t="shared" si="35"/>
        <v>0</v>
      </c>
      <c r="S181" s="34">
        <f t="shared" si="36"/>
        <v>225.09499999999997</v>
      </c>
      <c r="T181" s="29">
        <v>100</v>
      </c>
      <c r="U181" s="27">
        <v>125</v>
      </c>
      <c r="V181" s="27"/>
      <c r="W181" s="27"/>
      <c r="X181" s="27"/>
      <c r="Y181" s="27"/>
      <c r="AE181" s="60"/>
      <c r="AF181" s="60"/>
      <c r="AH181" s="26"/>
      <c r="AI181" s="38"/>
      <c r="AJ181" s="38"/>
      <c r="AK181" s="38"/>
      <c r="AL181" s="30"/>
    </row>
    <row r="182" spans="1:38" ht="15">
      <c r="A182" s="58">
        <v>7</v>
      </c>
      <c r="B182" s="58">
        <v>7</v>
      </c>
      <c r="C182" s="1" t="s">
        <v>404</v>
      </c>
      <c r="D182" s="29" t="s">
        <v>82</v>
      </c>
      <c r="E182" s="29">
        <v>95</v>
      </c>
      <c r="F182" s="27">
        <v>120</v>
      </c>
      <c r="G182" s="27"/>
      <c r="H182" s="27"/>
      <c r="I182" s="27"/>
      <c r="J182" s="27"/>
      <c r="K182" s="32">
        <f t="shared" si="31"/>
        <v>215</v>
      </c>
      <c r="L182" s="32" t="s">
        <v>927</v>
      </c>
      <c r="M182" s="32"/>
      <c r="N182" s="39">
        <f t="shared" si="32"/>
        <v>214.98240000000001</v>
      </c>
      <c r="O182" s="32">
        <f t="shared" si="33"/>
        <v>2</v>
      </c>
      <c r="P182" s="32">
        <f t="shared" ca="1" si="34"/>
        <v>0</v>
      </c>
      <c r="Q182" s="33" t="s">
        <v>183</v>
      </c>
      <c r="R182" s="55">
        <f t="shared" si="35"/>
        <v>0</v>
      </c>
      <c r="S182" s="34">
        <f t="shared" si="36"/>
        <v>215.08940000000001</v>
      </c>
      <c r="T182" s="29">
        <v>95</v>
      </c>
      <c r="U182" s="27">
        <v>120</v>
      </c>
      <c r="V182" s="27"/>
      <c r="W182" s="27"/>
      <c r="X182" s="27"/>
      <c r="Y182" s="27"/>
      <c r="AE182" s="60"/>
      <c r="AF182" s="60"/>
      <c r="AH182" s="26"/>
      <c r="AI182" s="38"/>
      <c r="AJ182" s="38"/>
      <c r="AK182" s="38"/>
      <c r="AL182" s="30"/>
    </row>
    <row r="183" spans="1:38" ht="15">
      <c r="A183" s="58">
        <v>8</v>
      </c>
      <c r="B183" s="58">
        <v>8</v>
      </c>
      <c r="C183" s="1" t="s">
        <v>734</v>
      </c>
      <c r="D183" s="29" t="s">
        <v>108</v>
      </c>
      <c r="E183" s="29">
        <v>193</v>
      </c>
      <c r="F183" s="27"/>
      <c r="G183" s="27"/>
      <c r="H183" s="27"/>
      <c r="I183" s="27"/>
      <c r="J183" s="27"/>
      <c r="K183" s="32">
        <f t="shared" si="31"/>
        <v>193</v>
      </c>
      <c r="L183" s="32" t="s">
        <v>927</v>
      </c>
      <c r="M183" s="32"/>
      <c r="N183" s="39">
        <f t="shared" si="32"/>
        <v>192.98230000000001</v>
      </c>
      <c r="O183" s="32">
        <f t="shared" si="33"/>
        <v>1</v>
      </c>
      <c r="P183" s="32">
        <f t="shared" ca="1" si="34"/>
        <v>0</v>
      </c>
      <c r="Q183" s="33" t="s">
        <v>183</v>
      </c>
      <c r="R183" s="55">
        <f t="shared" si="35"/>
        <v>0</v>
      </c>
      <c r="S183" s="34">
        <f t="shared" si="36"/>
        <v>193.17530000000002</v>
      </c>
      <c r="T183" s="29">
        <v>193</v>
      </c>
      <c r="U183" s="27"/>
      <c r="V183" s="27"/>
      <c r="W183" s="27"/>
      <c r="X183" s="27"/>
      <c r="Y183" s="27"/>
      <c r="AE183" s="60"/>
      <c r="AF183" s="60"/>
      <c r="AH183" s="26"/>
      <c r="AI183" s="38"/>
      <c r="AJ183" s="38"/>
      <c r="AK183" s="38"/>
      <c r="AL183" s="30"/>
    </row>
    <row r="184" spans="1:38" ht="15">
      <c r="A184" s="58">
        <v>9</v>
      </c>
      <c r="B184" s="58">
        <v>9</v>
      </c>
      <c r="C184" s="1" t="s">
        <v>189</v>
      </c>
      <c r="D184" s="29" t="s">
        <v>56</v>
      </c>
      <c r="E184" s="29"/>
      <c r="F184" s="27">
        <v>189</v>
      </c>
      <c r="G184" s="27"/>
      <c r="H184" s="27"/>
      <c r="I184" s="27"/>
      <c r="J184" s="27"/>
      <c r="K184" s="32">
        <f t="shared" si="31"/>
        <v>189</v>
      </c>
      <c r="L184" s="32" t="s">
        <v>927</v>
      </c>
      <c r="M184" s="32"/>
      <c r="N184" s="39">
        <f t="shared" si="32"/>
        <v>188.98220000000001</v>
      </c>
      <c r="O184" s="32">
        <f t="shared" si="33"/>
        <v>1</v>
      </c>
      <c r="P184" s="32" t="str">
        <f t="shared" ca="1" si="34"/>
        <v>Y</v>
      </c>
      <c r="Q184" s="33" t="s">
        <v>183</v>
      </c>
      <c r="R184" s="34">
        <f t="shared" si="35"/>
        <v>0</v>
      </c>
      <c r="S184" s="34">
        <f t="shared" si="36"/>
        <v>189.00110000000001</v>
      </c>
      <c r="T184" s="29"/>
      <c r="U184" s="27">
        <v>189</v>
      </c>
      <c r="V184" s="27"/>
      <c r="W184" s="27"/>
      <c r="X184" s="27"/>
      <c r="Y184" s="27"/>
      <c r="AE184" s="60"/>
      <c r="AF184" s="60"/>
      <c r="AH184" s="26"/>
      <c r="AI184" s="38"/>
      <c r="AJ184" s="38"/>
      <c r="AK184" s="38"/>
      <c r="AL184" s="30"/>
    </row>
    <row r="185" spans="1:38" ht="15">
      <c r="A185" s="58">
        <v>10</v>
      </c>
      <c r="B185" s="58" t="s">
        <v>19</v>
      </c>
      <c r="C185" s="1" t="s">
        <v>735</v>
      </c>
      <c r="D185" s="29" t="s">
        <v>33</v>
      </c>
      <c r="E185" s="29">
        <v>180</v>
      </c>
      <c r="F185" s="27"/>
      <c r="G185" s="27"/>
      <c r="H185" s="27"/>
      <c r="I185" s="27"/>
      <c r="J185" s="27"/>
      <c r="K185" s="32">
        <f t="shared" si="31"/>
        <v>180</v>
      </c>
      <c r="L185" s="32" t="s">
        <v>928</v>
      </c>
      <c r="M185" s="32"/>
      <c r="N185" s="39">
        <f t="shared" si="32"/>
        <v>179.9821</v>
      </c>
      <c r="O185" s="32">
        <f t="shared" si="33"/>
        <v>1</v>
      </c>
      <c r="P185" s="32">
        <f t="shared" ca="1" si="34"/>
        <v>0</v>
      </c>
      <c r="Q185" s="33" t="s">
        <v>183</v>
      </c>
      <c r="R185" s="55">
        <f t="shared" si="35"/>
        <v>0</v>
      </c>
      <c r="S185" s="34">
        <f t="shared" si="36"/>
        <v>180.16210000000001</v>
      </c>
      <c r="T185" s="29">
        <v>180</v>
      </c>
      <c r="U185" s="27"/>
      <c r="V185" s="27"/>
      <c r="W185" s="27"/>
      <c r="X185" s="27"/>
      <c r="Y185" s="27"/>
      <c r="AE185" s="60"/>
      <c r="AF185" s="60"/>
      <c r="AH185" s="26"/>
      <c r="AI185" s="38"/>
      <c r="AJ185" s="38"/>
      <c r="AK185" s="38"/>
      <c r="AL185" s="30"/>
    </row>
    <row r="186" spans="1:38" ht="15">
      <c r="A186" s="58">
        <v>11</v>
      </c>
      <c r="B186" s="58">
        <v>10</v>
      </c>
      <c r="C186" s="1" t="s">
        <v>736</v>
      </c>
      <c r="D186" s="29" t="s">
        <v>45</v>
      </c>
      <c r="E186" s="29">
        <v>152</v>
      </c>
      <c r="F186" s="27"/>
      <c r="G186" s="27"/>
      <c r="H186" s="27"/>
      <c r="I186" s="27"/>
      <c r="J186" s="27"/>
      <c r="K186" s="32">
        <f t="shared" si="31"/>
        <v>152</v>
      </c>
      <c r="L186" s="32" t="s">
        <v>927</v>
      </c>
      <c r="M186" s="32"/>
      <c r="N186" s="39">
        <f t="shared" si="32"/>
        <v>151.982</v>
      </c>
      <c r="O186" s="32">
        <f t="shared" si="33"/>
        <v>1</v>
      </c>
      <c r="P186" s="32">
        <f t="shared" ca="1" si="34"/>
        <v>0</v>
      </c>
      <c r="Q186" s="33" t="s">
        <v>183</v>
      </c>
      <c r="R186" s="55">
        <f t="shared" si="35"/>
        <v>0</v>
      </c>
      <c r="S186" s="34">
        <f t="shared" si="36"/>
        <v>152.13399999999999</v>
      </c>
      <c r="T186" s="29">
        <v>152</v>
      </c>
      <c r="U186" s="27"/>
      <c r="V186" s="27"/>
      <c r="W186" s="27"/>
      <c r="X186" s="27"/>
      <c r="Y186" s="27"/>
      <c r="AE186" s="60"/>
      <c r="AF186" s="60"/>
      <c r="AH186" s="26"/>
      <c r="AI186" s="38"/>
      <c r="AJ186" s="38"/>
      <c r="AK186" s="38"/>
      <c r="AL186" s="30"/>
    </row>
    <row r="187" spans="1:38" ht="15">
      <c r="A187" s="58">
        <v>12</v>
      </c>
      <c r="B187" s="58">
        <v>11</v>
      </c>
      <c r="C187" s="1" t="s">
        <v>737</v>
      </c>
      <c r="D187" s="29" t="s">
        <v>85</v>
      </c>
      <c r="E187" s="29">
        <v>146</v>
      </c>
      <c r="F187" s="27"/>
      <c r="G187" s="27"/>
      <c r="H187" s="27"/>
      <c r="I187" s="27"/>
      <c r="J187" s="27"/>
      <c r="K187" s="32">
        <f t="shared" si="31"/>
        <v>146</v>
      </c>
      <c r="L187" s="32" t="s">
        <v>927</v>
      </c>
      <c r="M187" s="32"/>
      <c r="N187" s="39">
        <f t="shared" si="32"/>
        <v>145.9819</v>
      </c>
      <c r="O187" s="32">
        <f t="shared" si="33"/>
        <v>1</v>
      </c>
      <c r="P187" s="32">
        <f t="shared" ca="1" si="34"/>
        <v>0</v>
      </c>
      <c r="Q187" s="33" t="s">
        <v>183</v>
      </c>
      <c r="R187" s="55">
        <f t="shared" si="35"/>
        <v>0</v>
      </c>
      <c r="S187" s="34">
        <f t="shared" si="36"/>
        <v>146.12789999999998</v>
      </c>
      <c r="T187" s="29">
        <v>146</v>
      </c>
      <c r="U187" s="27"/>
      <c r="V187" s="27"/>
      <c r="W187" s="27"/>
      <c r="X187" s="27"/>
      <c r="Y187" s="27"/>
      <c r="AE187" s="60"/>
      <c r="AF187" s="60"/>
      <c r="AH187" s="26"/>
      <c r="AI187" s="38"/>
      <c r="AJ187" s="38"/>
      <c r="AK187" s="38"/>
      <c r="AL187" s="30"/>
    </row>
    <row r="188" spans="1:38" ht="15">
      <c r="A188" s="58">
        <v>13</v>
      </c>
      <c r="B188" s="58">
        <v>12</v>
      </c>
      <c r="C188" s="1" t="s">
        <v>738</v>
      </c>
      <c r="D188" s="29" t="s">
        <v>53</v>
      </c>
      <c r="E188" s="29">
        <v>144</v>
      </c>
      <c r="F188" s="27"/>
      <c r="G188" s="27"/>
      <c r="H188" s="27"/>
      <c r="I188" s="27"/>
      <c r="J188" s="27"/>
      <c r="K188" s="32">
        <f t="shared" si="31"/>
        <v>144</v>
      </c>
      <c r="L188" s="32" t="s">
        <v>927</v>
      </c>
      <c r="M188" s="32"/>
      <c r="N188" s="39">
        <f t="shared" si="32"/>
        <v>143.98179999999999</v>
      </c>
      <c r="O188" s="32">
        <f t="shared" si="33"/>
        <v>1</v>
      </c>
      <c r="P188" s="32">
        <f t="shared" ca="1" si="34"/>
        <v>0</v>
      </c>
      <c r="Q188" s="33" t="s">
        <v>183</v>
      </c>
      <c r="R188" s="55">
        <f t="shared" si="35"/>
        <v>0</v>
      </c>
      <c r="S188" s="34">
        <f t="shared" si="36"/>
        <v>144.1258</v>
      </c>
      <c r="T188" s="29">
        <v>144</v>
      </c>
      <c r="U188" s="27"/>
      <c r="V188" s="27"/>
      <c r="W188" s="27"/>
      <c r="X188" s="27"/>
      <c r="Y188" s="27"/>
      <c r="AE188" s="60"/>
      <c r="AF188" s="60"/>
      <c r="AH188" s="26"/>
      <c r="AI188" s="38"/>
      <c r="AJ188" s="38"/>
      <c r="AK188" s="38"/>
      <c r="AL188" s="30"/>
    </row>
    <row r="189" spans="1:38" ht="15">
      <c r="A189" s="58">
        <v>14</v>
      </c>
      <c r="B189" s="58" t="s">
        <v>19</v>
      </c>
      <c r="C189" s="1" t="s">
        <v>471</v>
      </c>
      <c r="D189" s="29" t="s">
        <v>33</v>
      </c>
      <c r="E189" s="29">
        <v>58</v>
      </c>
      <c r="F189" s="27">
        <v>84</v>
      </c>
      <c r="G189" s="27"/>
      <c r="H189" s="27"/>
      <c r="I189" s="27"/>
      <c r="J189" s="27"/>
      <c r="K189" s="32">
        <f t="shared" si="31"/>
        <v>142</v>
      </c>
      <c r="L189" s="32" t="s">
        <v>928</v>
      </c>
      <c r="M189" s="32"/>
      <c r="N189" s="39">
        <f t="shared" si="32"/>
        <v>141.98169999999999</v>
      </c>
      <c r="O189" s="32">
        <f t="shared" si="33"/>
        <v>2</v>
      </c>
      <c r="P189" s="32">
        <f t="shared" ca="1" si="34"/>
        <v>0</v>
      </c>
      <c r="Q189" s="33" t="s">
        <v>183</v>
      </c>
      <c r="R189" s="55">
        <f t="shared" si="35"/>
        <v>0</v>
      </c>
      <c r="S189" s="34">
        <f t="shared" si="36"/>
        <v>142.04809999999998</v>
      </c>
      <c r="T189" s="29">
        <v>58</v>
      </c>
      <c r="U189" s="27">
        <v>84</v>
      </c>
      <c r="V189" s="27"/>
      <c r="W189" s="27"/>
      <c r="X189" s="27"/>
      <c r="Y189" s="27"/>
      <c r="AE189" s="60"/>
      <c r="AF189" s="60"/>
      <c r="AH189" s="26"/>
      <c r="AI189" s="38"/>
      <c r="AJ189" s="38"/>
      <c r="AK189" s="38"/>
      <c r="AL189" s="30"/>
    </row>
    <row r="190" spans="1:38" ht="15">
      <c r="A190" s="58">
        <v>15</v>
      </c>
      <c r="B190" s="58">
        <v>13</v>
      </c>
      <c r="C190" s="1" t="s">
        <v>739</v>
      </c>
      <c r="D190" s="29" t="s">
        <v>137</v>
      </c>
      <c r="E190" s="29">
        <v>133</v>
      </c>
      <c r="F190" s="27"/>
      <c r="G190" s="27"/>
      <c r="H190" s="27"/>
      <c r="I190" s="27"/>
      <c r="J190" s="27"/>
      <c r="K190" s="32">
        <f t="shared" si="31"/>
        <v>133</v>
      </c>
      <c r="L190" s="32" t="s">
        <v>927</v>
      </c>
      <c r="M190" s="32"/>
      <c r="N190" s="39">
        <f t="shared" si="32"/>
        <v>132.98159999999999</v>
      </c>
      <c r="O190" s="32">
        <f t="shared" si="33"/>
        <v>1</v>
      </c>
      <c r="P190" s="32">
        <f t="shared" ca="1" si="34"/>
        <v>0</v>
      </c>
      <c r="Q190" s="33" t="s">
        <v>183</v>
      </c>
      <c r="R190" s="55">
        <f t="shared" si="35"/>
        <v>0</v>
      </c>
      <c r="S190" s="34">
        <f t="shared" si="36"/>
        <v>133.1146</v>
      </c>
      <c r="T190" s="29">
        <v>133</v>
      </c>
      <c r="U190" s="27"/>
      <c r="V190" s="27"/>
      <c r="W190" s="27"/>
      <c r="X190" s="27"/>
      <c r="Y190" s="27"/>
      <c r="AE190" s="60"/>
      <c r="AF190" s="60"/>
      <c r="AH190" s="26"/>
      <c r="AI190" s="38"/>
      <c r="AJ190" s="38"/>
      <c r="AK190" s="38"/>
      <c r="AL190" s="30"/>
    </row>
    <row r="191" spans="1:38" ht="15">
      <c r="A191" s="58">
        <v>16</v>
      </c>
      <c r="B191" s="58">
        <v>14</v>
      </c>
      <c r="C191" s="1" t="s">
        <v>740</v>
      </c>
      <c r="D191" s="29" t="s">
        <v>64</v>
      </c>
      <c r="E191" s="29">
        <v>128</v>
      </c>
      <c r="F191" s="27"/>
      <c r="G191" s="27"/>
      <c r="H191" s="27"/>
      <c r="I191" s="27"/>
      <c r="J191" s="27"/>
      <c r="K191" s="32">
        <f t="shared" si="31"/>
        <v>128</v>
      </c>
      <c r="L191" s="32" t="s">
        <v>927</v>
      </c>
      <c r="M191" s="32"/>
      <c r="N191" s="39">
        <f t="shared" si="32"/>
        <v>127.9815</v>
      </c>
      <c r="O191" s="32">
        <f t="shared" si="33"/>
        <v>1</v>
      </c>
      <c r="P191" s="32">
        <f t="shared" ca="1" si="34"/>
        <v>0</v>
      </c>
      <c r="Q191" s="33" t="s">
        <v>183</v>
      </c>
      <c r="R191" s="55">
        <f t="shared" si="35"/>
        <v>0</v>
      </c>
      <c r="S191" s="34">
        <f t="shared" si="36"/>
        <v>128.1095</v>
      </c>
      <c r="T191" s="29">
        <v>128</v>
      </c>
      <c r="U191" s="27"/>
      <c r="V191" s="27"/>
      <c r="W191" s="27"/>
      <c r="X191" s="27"/>
      <c r="Y191" s="27"/>
      <c r="AE191" s="60"/>
      <c r="AF191" s="60"/>
      <c r="AH191" s="26"/>
      <c r="AI191" s="38"/>
      <c r="AJ191" s="38"/>
      <c r="AK191" s="38"/>
      <c r="AL191" s="30"/>
    </row>
    <row r="192" spans="1:38" ht="15">
      <c r="A192" s="58">
        <v>17</v>
      </c>
      <c r="B192" s="58">
        <v>15</v>
      </c>
      <c r="C192" s="1" t="s">
        <v>485</v>
      </c>
      <c r="D192" s="29" t="s">
        <v>108</v>
      </c>
      <c r="E192" s="29">
        <v>48</v>
      </c>
      <c r="F192" s="27">
        <v>75</v>
      </c>
      <c r="G192" s="27"/>
      <c r="H192" s="27"/>
      <c r="I192" s="27"/>
      <c r="J192" s="27"/>
      <c r="K192" s="32">
        <f t="shared" si="31"/>
        <v>123</v>
      </c>
      <c r="L192" s="32" t="s">
        <v>927</v>
      </c>
      <c r="M192" s="32"/>
      <c r="N192" s="39">
        <f t="shared" si="32"/>
        <v>122.98139999999999</v>
      </c>
      <c r="O192" s="32">
        <f t="shared" si="33"/>
        <v>2</v>
      </c>
      <c r="P192" s="32">
        <f t="shared" ca="1" si="34"/>
        <v>0</v>
      </c>
      <c r="Q192" s="33" t="s">
        <v>183</v>
      </c>
      <c r="R192" s="55">
        <f t="shared" si="35"/>
        <v>0</v>
      </c>
      <c r="S192" s="34">
        <f t="shared" si="36"/>
        <v>123.03689999999999</v>
      </c>
      <c r="T192" s="29">
        <v>48</v>
      </c>
      <c r="U192" s="27">
        <v>75</v>
      </c>
      <c r="V192" s="27"/>
      <c r="W192" s="27"/>
      <c r="X192" s="27"/>
      <c r="Y192" s="27"/>
      <c r="AE192" s="60"/>
      <c r="AF192" s="60"/>
      <c r="AH192" s="26"/>
      <c r="AI192" s="38"/>
      <c r="AJ192" s="38"/>
      <c r="AK192" s="38"/>
      <c r="AL192" s="30"/>
    </row>
    <row r="193" spans="1:38" ht="15">
      <c r="A193" s="58">
        <v>18</v>
      </c>
      <c r="B193" s="58">
        <v>16</v>
      </c>
      <c r="C193" s="1" t="s">
        <v>436</v>
      </c>
      <c r="D193" s="29" t="s">
        <v>82</v>
      </c>
      <c r="E193" s="29"/>
      <c r="F193" s="27">
        <v>106</v>
      </c>
      <c r="G193" s="27"/>
      <c r="H193" s="27"/>
      <c r="I193" s="27"/>
      <c r="J193" s="27"/>
      <c r="K193" s="32">
        <f t="shared" si="31"/>
        <v>106</v>
      </c>
      <c r="L193" s="32" t="s">
        <v>927</v>
      </c>
      <c r="M193" s="32"/>
      <c r="N193" s="39">
        <f t="shared" si="32"/>
        <v>105.9813</v>
      </c>
      <c r="O193" s="32">
        <f t="shared" si="33"/>
        <v>1</v>
      </c>
      <c r="P193" s="32" t="str">
        <f t="shared" ca="1" si="34"/>
        <v>Y</v>
      </c>
      <c r="Q193" s="33" t="s">
        <v>183</v>
      </c>
      <c r="R193" s="34">
        <f t="shared" si="35"/>
        <v>0</v>
      </c>
      <c r="S193" s="34">
        <f t="shared" si="36"/>
        <v>105.9919</v>
      </c>
      <c r="T193" s="29"/>
      <c r="U193" s="27">
        <v>106</v>
      </c>
      <c r="V193" s="27"/>
      <c r="W193" s="27"/>
      <c r="X193" s="27"/>
      <c r="Y193" s="27"/>
      <c r="AE193" s="60"/>
      <c r="AF193" s="60"/>
      <c r="AH193" s="26"/>
      <c r="AI193" s="38"/>
      <c r="AJ193" s="38"/>
      <c r="AK193" s="38"/>
      <c r="AL193" s="30"/>
    </row>
    <row r="194" spans="1:38" ht="15">
      <c r="A194" s="58">
        <v>19</v>
      </c>
      <c r="B194" s="58">
        <v>17</v>
      </c>
      <c r="C194" s="1" t="s">
        <v>495</v>
      </c>
      <c r="D194" s="29" t="s">
        <v>108</v>
      </c>
      <c r="E194" s="29">
        <v>37</v>
      </c>
      <c r="F194" s="27">
        <v>67</v>
      </c>
      <c r="G194" s="27"/>
      <c r="H194" s="27"/>
      <c r="I194" s="27"/>
      <c r="J194" s="27"/>
      <c r="K194" s="32">
        <f t="shared" si="31"/>
        <v>104</v>
      </c>
      <c r="L194" s="32" t="s">
        <v>927</v>
      </c>
      <c r="M194" s="32"/>
      <c r="N194" s="39">
        <f t="shared" si="32"/>
        <v>103.9812</v>
      </c>
      <c r="O194" s="32">
        <f t="shared" si="33"/>
        <v>2</v>
      </c>
      <c r="P194" s="32">
        <f t="shared" ca="1" si="34"/>
        <v>0</v>
      </c>
      <c r="Q194" s="33" t="s">
        <v>183</v>
      </c>
      <c r="R194" s="55">
        <f t="shared" si="35"/>
        <v>0</v>
      </c>
      <c r="S194" s="34">
        <f t="shared" si="36"/>
        <v>104.0249</v>
      </c>
      <c r="T194" s="29">
        <v>37</v>
      </c>
      <c r="U194" s="27">
        <v>67</v>
      </c>
      <c r="V194" s="27"/>
      <c r="W194" s="27"/>
      <c r="X194" s="27"/>
      <c r="Y194" s="27"/>
      <c r="AE194" s="60"/>
      <c r="AF194" s="60"/>
      <c r="AH194" s="26"/>
      <c r="AI194" s="38"/>
      <c r="AJ194" s="38"/>
      <c r="AK194" s="38"/>
      <c r="AL194" s="30"/>
    </row>
    <row r="195" spans="1:38" ht="15">
      <c r="A195" s="58">
        <v>20</v>
      </c>
      <c r="B195" s="58">
        <v>18</v>
      </c>
      <c r="C195" s="1" t="s">
        <v>445</v>
      </c>
      <c r="D195" s="29" t="s">
        <v>108</v>
      </c>
      <c r="E195" s="29"/>
      <c r="F195" s="27">
        <v>100</v>
      </c>
      <c r="G195" s="27"/>
      <c r="H195" s="27"/>
      <c r="I195" s="27"/>
      <c r="J195" s="27"/>
      <c r="K195" s="32">
        <f t="shared" si="31"/>
        <v>100</v>
      </c>
      <c r="L195" s="32" t="s">
        <v>927</v>
      </c>
      <c r="M195" s="32"/>
      <c r="N195" s="39">
        <f t="shared" si="32"/>
        <v>99.981099999999998</v>
      </c>
      <c r="O195" s="32">
        <f t="shared" si="33"/>
        <v>1</v>
      </c>
      <c r="P195" s="32" t="str">
        <f t="shared" ca="1" si="34"/>
        <v>Y</v>
      </c>
      <c r="Q195" s="33" t="s">
        <v>183</v>
      </c>
      <c r="R195" s="34">
        <f t="shared" si="35"/>
        <v>0</v>
      </c>
      <c r="S195" s="34">
        <f t="shared" si="36"/>
        <v>99.991100000000003</v>
      </c>
      <c r="T195" s="29"/>
      <c r="U195" s="27">
        <v>100</v>
      </c>
      <c r="V195" s="27"/>
      <c r="W195" s="27"/>
      <c r="X195" s="27"/>
      <c r="Y195" s="27"/>
      <c r="AE195" s="60"/>
      <c r="AF195" s="60"/>
      <c r="AH195" s="26"/>
      <c r="AI195" s="38"/>
      <c r="AJ195" s="38"/>
      <c r="AK195" s="38"/>
      <c r="AL195" s="30"/>
    </row>
    <row r="196" spans="1:38" ht="15">
      <c r="A196" s="58">
        <v>21</v>
      </c>
      <c r="B196" s="58">
        <v>19</v>
      </c>
      <c r="C196" s="1" t="s">
        <v>453</v>
      </c>
      <c r="D196" s="29" t="s">
        <v>85</v>
      </c>
      <c r="E196" s="29"/>
      <c r="F196" s="27">
        <v>96</v>
      </c>
      <c r="G196" s="27"/>
      <c r="H196" s="27"/>
      <c r="I196" s="27"/>
      <c r="J196" s="27"/>
      <c r="K196" s="32">
        <f t="shared" si="31"/>
        <v>96</v>
      </c>
      <c r="L196" s="32" t="s">
        <v>927</v>
      </c>
      <c r="M196" s="32"/>
      <c r="N196" s="39">
        <f t="shared" si="32"/>
        <v>95.980999999999995</v>
      </c>
      <c r="O196" s="32">
        <f t="shared" si="33"/>
        <v>1</v>
      </c>
      <c r="P196" s="32" t="str">
        <f t="shared" ca="1" si="34"/>
        <v>Y</v>
      </c>
      <c r="Q196" s="33" t="s">
        <v>183</v>
      </c>
      <c r="R196" s="34">
        <f t="shared" si="35"/>
        <v>0</v>
      </c>
      <c r="S196" s="34">
        <f t="shared" si="36"/>
        <v>95.990600000000001</v>
      </c>
      <c r="T196" s="29"/>
      <c r="U196" s="27">
        <v>96</v>
      </c>
      <c r="V196" s="27"/>
      <c r="W196" s="27"/>
      <c r="X196" s="27"/>
      <c r="Y196" s="27"/>
      <c r="AE196" s="60"/>
      <c r="AF196" s="60"/>
      <c r="AH196" s="26"/>
      <c r="AI196" s="38"/>
      <c r="AJ196" s="38"/>
      <c r="AK196" s="38"/>
      <c r="AL196" s="30"/>
    </row>
    <row r="197" spans="1:38" ht="15">
      <c r="A197" s="58">
        <v>22</v>
      </c>
      <c r="B197" s="58">
        <v>20</v>
      </c>
      <c r="C197" s="1" t="s">
        <v>494</v>
      </c>
      <c r="D197" s="29" t="s">
        <v>108</v>
      </c>
      <c r="E197" s="29">
        <v>25</v>
      </c>
      <c r="F197" s="27">
        <v>68</v>
      </c>
      <c r="G197" s="27"/>
      <c r="H197" s="27"/>
      <c r="I197" s="27"/>
      <c r="J197" s="27"/>
      <c r="K197" s="32">
        <f t="shared" si="31"/>
        <v>93</v>
      </c>
      <c r="L197" s="32" t="s">
        <v>927</v>
      </c>
      <c r="M197" s="32"/>
      <c r="N197" s="39">
        <f t="shared" si="32"/>
        <v>92.980900000000005</v>
      </c>
      <c r="O197" s="32">
        <f t="shared" si="33"/>
        <v>2</v>
      </c>
      <c r="P197" s="32">
        <f t="shared" ca="1" si="34"/>
        <v>0</v>
      </c>
      <c r="Q197" s="33" t="s">
        <v>183</v>
      </c>
      <c r="R197" s="55">
        <f t="shared" si="35"/>
        <v>0</v>
      </c>
      <c r="S197" s="34">
        <f t="shared" si="36"/>
        <v>93.012700000000009</v>
      </c>
      <c r="T197" s="29">
        <v>25</v>
      </c>
      <c r="U197" s="27">
        <v>68</v>
      </c>
      <c r="V197" s="27"/>
      <c r="W197" s="27"/>
      <c r="X197" s="27"/>
      <c r="Y197" s="27"/>
      <c r="AE197" s="60"/>
      <c r="AF197" s="60"/>
      <c r="AH197" s="26"/>
      <c r="AI197" s="38"/>
      <c r="AJ197" s="38"/>
      <c r="AK197" s="38"/>
      <c r="AL197" s="30"/>
    </row>
    <row r="198" spans="1:38" ht="15">
      <c r="A198" s="58">
        <v>23</v>
      </c>
      <c r="B198" s="58">
        <v>21</v>
      </c>
      <c r="C198" s="1" t="s">
        <v>497</v>
      </c>
      <c r="D198" s="29" t="s">
        <v>108</v>
      </c>
      <c r="E198" s="29">
        <v>27</v>
      </c>
      <c r="F198" s="27">
        <v>65</v>
      </c>
      <c r="G198" s="27"/>
      <c r="H198" s="27"/>
      <c r="I198" s="27"/>
      <c r="J198" s="27"/>
      <c r="K198" s="32">
        <f t="shared" si="31"/>
        <v>92</v>
      </c>
      <c r="L198" s="32" t="s">
        <v>927</v>
      </c>
      <c r="M198" s="32"/>
      <c r="N198" s="39">
        <f t="shared" si="32"/>
        <v>91.980800000000002</v>
      </c>
      <c r="O198" s="32">
        <f t="shared" si="33"/>
        <v>2</v>
      </c>
      <c r="P198" s="32">
        <f t="shared" ca="1" si="34"/>
        <v>0</v>
      </c>
      <c r="Q198" s="33" t="s">
        <v>183</v>
      </c>
      <c r="R198" s="55">
        <f t="shared" si="35"/>
        <v>0</v>
      </c>
      <c r="S198" s="34">
        <f t="shared" si="36"/>
        <v>92.014300000000006</v>
      </c>
      <c r="T198" s="29">
        <v>27</v>
      </c>
      <c r="U198" s="27">
        <v>65</v>
      </c>
      <c r="V198" s="27"/>
      <c r="W198" s="27"/>
      <c r="X198" s="27"/>
      <c r="Y198" s="27"/>
      <c r="AE198" s="60"/>
      <c r="AF198" s="60"/>
      <c r="AH198" s="26"/>
      <c r="AI198" s="38"/>
      <c r="AJ198" s="38"/>
      <c r="AK198" s="38"/>
      <c r="AL198" s="30"/>
    </row>
    <row r="199" spans="1:38" ht="15">
      <c r="A199" s="58">
        <v>24</v>
      </c>
      <c r="B199" s="58">
        <v>22</v>
      </c>
      <c r="C199" s="1" t="s">
        <v>741</v>
      </c>
      <c r="D199" s="29" t="s">
        <v>137</v>
      </c>
      <c r="E199" s="29">
        <v>81</v>
      </c>
      <c r="F199" s="27"/>
      <c r="G199" s="27"/>
      <c r="H199" s="27"/>
      <c r="I199" s="27"/>
      <c r="J199" s="27"/>
      <c r="K199" s="32">
        <f t="shared" si="31"/>
        <v>81</v>
      </c>
      <c r="L199" s="32" t="s">
        <v>927</v>
      </c>
      <c r="M199" s="32"/>
      <c r="N199" s="39">
        <f t="shared" si="32"/>
        <v>80.980699999999999</v>
      </c>
      <c r="O199" s="32">
        <f t="shared" si="33"/>
        <v>1</v>
      </c>
      <c r="P199" s="32">
        <f t="shared" ca="1" si="34"/>
        <v>0</v>
      </c>
      <c r="Q199" s="33" t="s">
        <v>183</v>
      </c>
      <c r="R199" s="55">
        <f t="shared" si="35"/>
        <v>0</v>
      </c>
      <c r="S199" s="34">
        <f t="shared" si="36"/>
        <v>81.061700000000002</v>
      </c>
      <c r="T199" s="29">
        <v>81</v>
      </c>
      <c r="U199" s="27"/>
      <c r="V199" s="27"/>
      <c r="W199" s="27"/>
      <c r="X199" s="27"/>
      <c r="Y199" s="27"/>
      <c r="AE199" s="60"/>
      <c r="AF199" s="60"/>
      <c r="AH199" s="26"/>
      <c r="AI199" s="38"/>
      <c r="AJ199" s="38"/>
      <c r="AK199" s="38"/>
      <c r="AL199" s="30"/>
    </row>
    <row r="200" spans="1:38" ht="15">
      <c r="A200" s="58">
        <v>25</v>
      </c>
      <c r="B200" s="58">
        <v>23</v>
      </c>
      <c r="C200" s="1" t="s">
        <v>742</v>
      </c>
      <c r="D200" s="29" t="s">
        <v>36</v>
      </c>
      <c r="E200" s="29">
        <v>77</v>
      </c>
      <c r="F200" s="27"/>
      <c r="G200" s="27"/>
      <c r="H200" s="27"/>
      <c r="I200" s="27"/>
      <c r="J200" s="27"/>
      <c r="K200" s="32">
        <f t="shared" si="31"/>
        <v>77</v>
      </c>
      <c r="L200" s="32" t="s">
        <v>927</v>
      </c>
      <c r="M200" s="32"/>
      <c r="N200" s="39">
        <f t="shared" si="32"/>
        <v>76.980599999999995</v>
      </c>
      <c r="O200" s="32">
        <f t="shared" si="33"/>
        <v>1</v>
      </c>
      <c r="P200" s="32">
        <f t="shared" ca="1" si="34"/>
        <v>0</v>
      </c>
      <c r="Q200" s="33" t="s">
        <v>183</v>
      </c>
      <c r="R200" s="55">
        <f t="shared" si="35"/>
        <v>0</v>
      </c>
      <c r="S200" s="34">
        <f t="shared" si="36"/>
        <v>77.057599999999994</v>
      </c>
      <c r="T200" s="29">
        <v>77</v>
      </c>
      <c r="U200" s="27"/>
      <c r="V200" s="27"/>
      <c r="W200" s="27"/>
      <c r="X200" s="27"/>
      <c r="Y200" s="27"/>
      <c r="AE200" s="60"/>
      <c r="AF200" s="60"/>
      <c r="AH200" s="26"/>
      <c r="AI200" s="38"/>
      <c r="AJ200" s="38"/>
      <c r="AK200" s="38"/>
      <c r="AL200" s="30"/>
    </row>
    <row r="201" spans="1:38" ht="15">
      <c r="A201" s="58">
        <v>26</v>
      </c>
      <c r="B201" s="58">
        <v>24</v>
      </c>
      <c r="C201" s="1" t="s">
        <v>743</v>
      </c>
      <c r="D201" s="29" t="s">
        <v>137</v>
      </c>
      <c r="E201" s="29">
        <v>66</v>
      </c>
      <c r="F201" s="27"/>
      <c r="G201" s="27"/>
      <c r="H201" s="27"/>
      <c r="I201" s="27"/>
      <c r="J201" s="27"/>
      <c r="K201" s="32">
        <f t="shared" si="31"/>
        <v>66</v>
      </c>
      <c r="L201" s="32" t="s">
        <v>927</v>
      </c>
      <c r="M201" s="32"/>
      <c r="N201" s="39">
        <f t="shared" si="32"/>
        <v>65.980500000000006</v>
      </c>
      <c r="O201" s="32">
        <f t="shared" si="33"/>
        <v>1</v>
      </c>
      <c r="P201" s="32">
        <f t="shared" ca="1" si="34"/>
        <v>0</v>
      </c>
      <c r="Q201" s="33" t="s">
        <v>183</v>
      </c>
      <c r="R201" s="55">
        <f t="shared" si="35"/>
        <v>0</v>
      </c>
      <c r="S201" s="34">
        <f t="shared" si="36"/>
        <v>66.046500000000009</v>
      </c>
      <c r="T201" s="29">
        <v>66</v>
      </c>
      <c r="U201" s="27"/>
      <c r="V201" s="27"/>
      <c r="W201" s="27"/>
      <c r="X201" s="27"/>
      <c r="Y201" s="27"/>
      <c r="AE201" s="60"/>
      <c r="AF201" s="60"/>
      <c r="AH201" s="26"/>
      <c r="AI201" s="38"/>
      <c r="AJ201" s="38"/>
      <c r="AK201" s="38"/>
      <c r="AL201" s="30"/>
    </row>
    <row r="202" spans="1:38" ht="15">
      <c r="A202" s="58">
        <v>27</v>
      </c>
      <c r="B202" s="58">
        <v>25</v>
      </c>
      <c r="C202" s="1" t="s">
        <v>744</v>
      </c>
      <c r="D202" s="29" t="s">
        <v>85</v>
      </c>
      <c r="E202" s="29">
        <v>64</v>
      </c>
      <c r="F202" s="27"/>
      <c r="G202" s="27"/>
      <c r="H202" s="27"/>
      <c r="I202" s="27"/>
      <c r="J202" s="27"/>
      <c r="K202" s="32">
        <f t="shared" si="31"/>
        <v>64</v>
      </c>
      <c r="L202" s="32" t="s">
        <v>927</v>
      </c>
      <c r="M202" s="32"/>
      <c r="N202" s="39">
        <f t="shared" si="32"/>
        <v>63.980400000000003</v>
      </c>
      <c r="O202" s="32">
        <f t="shared" si="33"/>
        <v>1</v>
      </c>
      <c r="P202" s="32">
        <f t="shared" ca="1" si="34"/>
        <v>0</v>
      </c>
      <c r="Q202" s="33" t="s">
        <v>183</v>
      </c>
      <c r="R202" s="55">
        <f t="shared" si="35"/>
        <v>0</v>
      </c>
      <c r="S202" s="34">
        <f t="shared" si="36"/>
        <v>64.044399999999996</v>
      </c>
      <c r="T202" s="29">
        <v>64</v>
      </c>
      <c r="U202" s="27"/>
      <c r="V202" s="27"/>
      <c r="W202" s="27"/>
      <c r="X202" s="27"/>
      <c r="Y202" s="27"/>
      <c r="AE202" s="60"/>
      <c r="AF202" s="60"/>
      <c r="AH202" s="26"/>
      <c r="AI202" s="38"/>
      <c r="AJ202" s="38"/>
      <c r="AK202" s="38"/>
      <c r="AL202" s="30"/>
    </row>
    <row r="203" spans="1:38" ht="15">
      <c r="A203" s="58">
        <v>28</v>
      </c>
      <c r="B203" s="58">
        <v>26</v>
      </c>
      <c r="C203" s="1" t="s">
        <v>745</v>
      </c>
      <c r="D203" s="29" t="s">
        <v>28</v>
      </c>
      <c r="E203" s="29">
        <v>56</v>
      </c>
      <c r="F203" s="27"/>
      <c r="G203" s="27"/>
      <c r="H203" s="27"/>
      <c r="I203" s="27"/>
      <c r="J203" s="27"/>
      <c r="K203" s="32">
        <f t="shared" si="31"/>
        <v>56</v>
      </c>
      <c r="L203" s="32" t="s">
        <v>927</v>
      </c>
      <c r="M203" s="32"/>
      <c r="N203" s="39">
        <f t="shared" si="32"/>
        <v>55.9803</v>
      </c>
      <c r="O203" s="32">
        <f t="shared" si="33"/>
        <v>1</v>
      </c>
      <c r="P203" s="32">
        <f t="shared" ca="1" si="34"/>
        <v>0</v>
      </c>
      <c r="Q203" s="33" t="s">
        <v>183</v>
      </c>
      <c r="R203" s="55">
        <f t="shared" si="35"/>
        <v>0</v>
      </c>
      <c r="S203" s="34">
        <f t="shared" si="36"/>
        <v>56.036299999999997</v>
      </c>
      <c r="T203" s="29">
        <v>56</v>
      </c>
      <c r="U203" s="27"/>
      <c r="V203" s="27"/>
      <c r="W203" s="27"/>
      <c r="X203" s="27"/>
      <c r="Y203" s="27"/>
      <c r="AE203" s="60"/>
      <c r="AF203" s="60"/>
      <c r="AH203" s="26"/>
      <c r="AI203" s="38"/>
      <c r="AJ203" s="38"/>
      <c r="AK203" s="38"/>
      <c r="AL203" s="30"/>
    </row>
    <row r="204" spans="1:38" ht="15">
      <c r="A204" s="58">
        <v>29</v>
      </c>
      <c r="B204" s="58">
        <v>27</v>
      </c>
      <c r="C204" s="1" t="s">
        <v>746</v>
      </c>
      <c r="D204" s="29" t="s">
        <v>64</v>
      </c>
      <c r="E204" s="29">
        <v>46</v>
      </c>
      <c r="F204" s="27"/>
      <c r="G204" s="27"/>
      <c r="H204" s="27"/>
      <c r="I204" s="27"/>
      <c r="J204" s="27"/>
      <c r="K204" s="32">
        <f t="shared" si="31"/>
        <v>46</v>
      </c>
      <c r="L204" s="32" t="s">
        <v>927</v>
      </c>
      <c r="M204" s="32"/>
      <c r="N204" s="39">
        <f t="shared" si="32"/>
        <v>45.980200000000004</v>
      </c>
      <c r="O204" s="32">
        <f t="shared" si="33"/>
        <v>1</v>
      </c>
      <c r="P204" s="32">
        <f t="shared" ca="1" si="34"/>
        <v>0</v>
      </c>
      <c r="Q204" s="33" t="s">
        <v>183</v>
      </c>
      <c r="R204" s="55">
        <f t="shared" si="35"/>
        <v>0</v>
      </c>
      <c r="S204" s="34">
        <f t="shared" si="36"/>
        <v>46.026200000000003</v>
      </c>
      <c r="T204" s="29">
        <v>46</v>
      </c>
      <c r="U204" s="27"/>
      <c r="V204" s="27"/>
      <c r="W204" s="27"/>
      <c r="X204" s="27"/>
      <c r="Y204" s="27"/>
      <c r="AE204" s="60"/>
      <c r="AF204" s="60"/>
      <c r="AH204" s="26"/>
      <c r="AI204" s="38"/>
      <c r="AJ204" s="38"/>
      <c r="AK204" s="38"/>
      <c r="AL204" s="30"/>
    </row>
    <row r="205" spans="1:38" ht="15">
      <c r="A205" s="58">
        <v>30</v>
      </c>
      <c r="B205" s="58">
        <v>28</v>
      </c>
      <c r="C205" s="1" t="s">
        <v>747</v>
      </c>
      <c r="D205" s="29" t="s">
        <v>391</v>
      </c>
      <c r="E205" s="29">
        <v>42</v>
      </c>
      <c r="F205" s="27"/>
      <c r="G205" s="27"/>
      <c r="H205" s="27"/>
      <c r="I205" s="27"/>
      <c r="J205" s="27"/>
      <c r="K205" s="32">
        <f t="shared" si="31"/>
        <v>42</v>
      </c>
      <c r="L205" s="32" t="s">
        <v>927</v>
      </c>
      <c r="M205" s="32"/>
      <c r="N205" s="39">
        <f t="shared" si="32"/>
        <v>41.9801</v>
      </c>
      <c r="O205" s="32">
        <f t="shared" si="33"/>
        <v>1</v>
      </c>
      <c r="P205" s="32">
        <f t="shared" ca="1" si="34"/>
        <v>0</v>
      </c>
      <c r="Q205" s="33" t="s">
        <v>183</v>
      </c>
      <c r="R205" s="55">
        <f t="shared" si="35"/>
        <v>0</v>
      </c>
      <c r="S205" s="34">
        <f t="shared" si="36"/>
        <v>42.022100000000002</v>
      </c>
      <c r="T205" s="29">
        <v>42</v>
      </c>
      <c r="U205" s="27"/>
      <c r="V205" s="27"/>
      <c r="W205" s="27"/>
      <c r="X205" s="27"/>
      <c r="Y205" s="27"/>
      <c r="AE205" s="60"/>
      <c r="AF205" s="60"/>
      <c r="AH205" s="26"/>
      <c r="AI205" s="38"/>
      <c r="AJ205" s="38"/>
      <c r="AK205" s="38"/>
      <c r="AL205" s="30"/>
    </row>
    <row r="206" spans="1:38" ht="15">
      <c r="A206" s="58">
        <v>31</v>
      </c>
      <c r="B206" s="58">
        <v>29</v>
      </c>
      <c r="C206" s="1" t="s">
        <v>748</v>
      </c>
      <c r="D206" s="29" t="s">
        <v>162</v>
      </c>
      <c r="E206" s="29">
        <v>33</v>
      </c>
      <c r="F206" s="27"/>
      <c r="G206" s="27"/>
      <c r="H206" s="27"/>
      <c r="I206" s="27"/>
      <c r="J206" s="27"/>
      <c r="K206" s="32">
        <f t="shared" si="31"/>
        <v>33</v>
      </c>
      <c r="L206" s="32" t="s">
        <v>927</v>
      </c>
      <c r="M206" s="32"/>
      <c r="N206" s="39">
        <f t="shared" si="32"/>
        <v>32.979999999999997</v>
      </c>
      <c r="O206" s="32">
        <f t="shared" si="33"/>
        <v>1</v>
      </c>
      <c r="P206" s="32">
        <f t="shared" ca="1" si="34"/>
        <v>0</v>
      </c>
      <c r="Q206" s="33" t="s">
        <v>183</v>
      </c>
      <c r="R206" s="55">
        <f t="shared" si="35"/>
        <v>0</v>
      </c>
      <c r="S206" s="34">
        <f t="shared" si="36"/>
        <v>33.012999999999998</v>
      </c>
      <c r="T206" s="29">
        <v>33</v>
      </c>
      <c r="U206" s="27"/>
      <c r="V206" s="27"/>
      <c r="W206" s="27"/>
      <c r="X206" s="27"/>
      <c r="Y206" s="27"/>
      <c r="AE206" s="60"/>
      <c r="AF206" s="60"/>
      <c r="AH206" s="26"/>
      <c r="AI206" s="38"/>
      <c r="AJ206" s="38"/>
      <c r="AK206" s="38"/>
      <c r="AL206" s="30"/>
    </row>
    <row r="207" spans="1:38" ht="3" customHeight="1">
      <c r="D207" s="50"/>
      <c r="E207" s="50"/>
      <c r="F207" s="50"/>
      <c r="G207" s="50"/>
      <c r="H207" s="50"/>
      <c r="I207" s="50"/>
      <c r="J207" s="50"/>
      <c r="K207" s="32"/>
      <c r="L207" s="27"/>
      <c r="M207" s="27"/>
      <c r="N207" s="39"/>
      <c r="O207" s="27"/>
      <c r="P207" s="27"/>
      <c r="R207" s="56"/>
      <c r="S207" s="34"/>
      <c r="T207" s="50"/>
      <c r="U207" s="50"/>
      <c r="V207" s="50"/>
      <c r="W207" s="50"/>
      <c r="X207" s="50"/>
      <c r="Y207" s="50"/>
      <c r="AE207" s="60"/>
      <c r="AF207" s="60"/>
      <c r="AH207" s="26"/>
      <c r="AI207" s="38"/>
      <c r="AJ207" s="38"/>
      <c r="AK207" s="38"/>
      <c r="AL207" s="30"/>
    </row>
    <row r="208" spans="1:38">
      <c r="D208" s="27"/>
      <c r="E208" s="27"/>
      <c r="F208" s="27"/>
      <c r="G208" s="27"/>
      <c r="H208" s="27"/>
      <c r="I208" s="27"/>
      <c r="J208" s="27"/>
      <c r="K208" s="32"/>
      <c r="L208" s="27"/>
      <c r="M208" s="27"/>
      <c r="N208" s="39"/>
      <c r="O208" s="27"/>
      <c r="P208" s="27"/>
      <c r="R208" s="59"/>
      <c r="S208" s="34"/>
      <c r="T208" s="27"/>
      <c r="U208" s="27"/>
      <c r="V208" s="27"/>
      <c r="W208" s="27"/>
      <c r="X208" s="27"/>
      <c r="Y208" s="27"/>
      <c r="AE208" s="60"/>
      <c r="AF208" s="60"/>
      <c r="AH208" s="26"/>
      <c r="AI208" s="38"/>
      <c r="AJ208" s="38"/>
      <c r="AK208" s="38"/>
      <c r="AL208" s="30"/>
    </row>
    <row r="209" spans="1:38" ht="15">
      <c r="A209" s="57"/>
      <c r="B209" s="57"/>
      <c r="C209" s="26" t="s">
        <v>172</v>
      </c>
      <c r="D209" s="27"/>
      <c r="E209" s="27"/>
      <c r="F209" s="27"/>
      <c r="G209" s="27"/>
      <c r="H209" s="27"/>
      <c r="I209" s="27"/>
      <c r="J209" s="27"/>
      <c r="K209" s="32"/>
      <c r="L209" s="27"/>
      <c r="M209" s="27"/>
      <c r="N209" s="39"/>
      <c r="O209" s="27"/>
      <c r="P209" s="27"/>
      <c r="Q209" s="50" t="str">
        <f>C209</f>
        <v>F60</v>
      </c>
      <c r="R209" s="56"/>
      <c r="S209" s="34"/>
      <c r="T209" s="27"/>
      <c r="U209" s="50"/>
      <c r="V209" s="50"/>
      <c r="W209" s="50"/>
      <c r="X209" s="50"/>
      <c r="Y209" s="50"/>
      <c r="AE209" s="60"/>
      <c r="AF209" s="60"/>
      <c r="AH209" s="26"/>
      <c r="AI209" s="38">
        <v>767</v>
      </c>
      <c r="AJ209" s="38">
        <v>698</v>
      </c>
      <c r="AK209" s="38">
        <v>648</v>
      </c>
      <c r="AL209" s="30"/>
    </row>
    <row r="210" spans="1:38" ht="15">
      <c r="A210" s="58">
        <v>1</v>
      </c>
      <c r="B210" s="58">
        <v>1</v>
      </c>
      <c r="C210" s="1" t="s">
        <v>171</v>
      </c>
      <c r="D210" s="29" t="s">
        <v>82</v>
      </c>
      <c r="E210" s="29">
        <v>190</v>
      </c>
      <c r="F210" s="27">
        <v>193</v>
      </c>
      <c r="G210" s="27"/>
      <c r="H210" s="27"/>
      <c r="I210" s="27"/>
      <c r="J210" s="27"/>
      <c r="K210" s="32">
        <f t="shared" ref="K210:K236" si="37">IFERROR(LARGE(E210:J210,1),0)+IF($D$5&gt;=2,IFERROR(LARGE(E210:J210,2),0),0)+IF($D$5&gt;=3,IFERROR(LARGE(E210:J210,3),0),0)+IF($D$5&gt;=4,IFERROR(LARGE(E210:J210,4),0),0)+IF($D$5&gt;=5,IFERROR(LARGE(E210:J210,5),0),0)+IF($D$5&gt;=6,IFERROR(LARGE(E210:J210,6),0),0)</f>
        <v>383</v>
      </c>
      <c r="L210" s="32" t="s">
        <v>927</v>
      </c>
      <c r="M210" s="32" t="s">
        <v>173</v>
      </c>
      <c r="N210" s="39">
        <f t="shared" ref="N210:N236" si="38">K210-(ROW(K210)-ROW(K$6))/10000</f>
        <v>382.9796</v>
      </c>
      <c r="O210" s="32">
        <f t="shared" ref="O210:O236" si="39">COUNT(E210:J210)</f>
        <v>2</v>
      </c>
      <c r="P210" s="32">
        <f t="shared" ref="P210:P236" ca="1" si="40">IF(AND(O210=1,OFFSET(D210,0,P$3)&gt;0),"Y",0)</f>
        <v>0</v>
      </c>
      <c r="Q210" s="33" t="s">
        <v>172</v>
      </c>
      <c r="R210" s="55">
        <f t="shared" ref="R210:R236" si="41">1-(Q210=Q209)</f>
        <v>0</v>
      </c>
      <c r="S210" s="34">
        <f t="shared" ref="S210:S236" si="42">N210+T210/1000+U210/10000+V210/100000+W210/1000000+X210/10000000+Y210/100000000</f>
        <v>383.18889999999999</v>
      </c>
      <c r="T210" s="29">
        <v>190</v>
      </c>
      <c r="U210" s="27">
        <v>193</v>
      </c>
      <c r="V210" s="27"/>
      <c r="W210" s="27"/>
      <c r="X210" s="27"/>
      <c r="Y210" s="27"/>
      <c r="AE210" s="60"/>
      <c r="AF210" s="60"/>
      <c r="AH210" s="26"/>
      <c r="AI210" s="38"/>
      <c r="AJ210" s="38"/>
      <c r="AK210" s="38"/>
      <c r="AL210" s="30"/>
    </row>
    <row r="211" spans="1:38" ht="15">
      <c r="A211" s="58">
        <v>2</v>
      </c>
      <c r="B211" s="58">
        <v>2</v>
      </c>
      <c r="C211" s="1" t="s">
        <v>269</v>
      </c>
      <c r="D211" s="29" t="s">
        <v>56</v>
      </c>
      <c r="E211" s="29">
        <v>169</v>
      </c>
      <c r="F211" s="27">
        <v>171</v>
      </c>
      <c r="G211" s="27"/>
      <c r="H211" s="27"/>
      <c r="I211" s="27"/>
      <c r="J211" s="27"/>
      <c r="K211" s="32">
        <f t="shared" si="37"/>
        <v>340</v>
      </c>
      <c r="L211" s="32" t="s">
        <v>927</v>
      </c>
      <c r="M211" s="32" t="s">
        <v>383</v>
      </c>
      <c r="N211" s="39">
        <f t="shared" si="38"/>
        <v>339.97949999999997</v>
      </c>
      <c r="O211" s="32">
        <f t="shared" si="39"/>
        <v>2</v>
      </c>
      <c r="P211" s="32">
        <f t="shared" ca="1" si="40"/>
        <v>0</v>
      </c>
      <c r="Q211" s="33" t="s">
        <v>172</v>
      </c>
      <c r="R211" s="55">
        <f t="shared" si="41"/>
        <v>0</v>
      </c>
      <c r="S211" s="34">
        <f t="shared" si="42"/>
        <v>340.16559999999998</v>
      </c>
      <c r="T211" s="29">
        <v>169</v>
      </c>
      <c r="U211" s="27">
        <v>171</v>
      </c>
      <c r="V211" s="27"/>
      <c r="W211" s="27"/>
      <c r="X211" s="27"/>
      <c r="Y211" s="27"/>
      <c r="AE211" s="60"/>
      <c r="AF211" s="60"/>
      <c r="AH211" s="26"/>
      <c r="AI211" s="38"/>
      <c r="AJ211" s="38"/>
      <c r="AK211" s="38"/>
      <c r="AL211" s="30"/>
    </row>
    <row r="212" spans="1:38" ht="15">
      <c r="A212" s="58">
        <v>3</v>
      </c>
      <c r="B212" s="58">
        <v>3</v>
      </c>
      <c r="C212" s="1" t="s">
        <v>296</v>
      </c>
      <c r="D212" s="29" t="s">
        <v>96</v>
      </c>
      <c r="E212" s="29">
        <v>139</v>
      </c>
      <c r="F212" s="27">
        <v>164</v>
      </c>
      <c r="G212" s="27"/>
      <c r="H212" s="27"/>
      <c r="I212" s="27"/>
      <c r="J212" s="27"/>
      <c r="K212" s="32">
        <f t="shared" si="37"/>
        <v>303</v>
      </c>
      <c r="L212" s="32" t="s">
        <v>927</v>
      </c>
      <c r="M212" s="32" t="s">
        <v>749</v>
      </c>
      <c r="N212" s="39">
        <f t="shared" si="38"/>
        <v>302.9794</v>
      </c>
      <c r="O212" s="32">
        <f t="shared" si="39"/>
        <v>2</v>
      </c>
      <c r="P212" s="32">
        <f t="shared" ca="1" si="40"/>
        <v>0</v>
      </c>
      <c r="Q212" s="33" t="s">
        <v>172</v>
      </c>
      <c r="R212" s="55">
        <f t="shared" si="41"/>
        <v>0</v>
      </c>
      <c r="S212" s="34">
        <f t="shared" si="42"/>
        <v>303.13479999999998</v>
      </c>
      <c r="T212" s="29">
        <v>139</v>
      </c>
      <c r="U212" s="27">
        <v>164</v>
      </c>
      <c r="V212" s="27"/>
      <c r="W212" s="27"/>
      <c r="X212" s="27"/>
      <c r="Y212" s="27"/>
      <c r="AE212" s="60"/>
      <c r="AF212" s="60"/>
      <c r="AH212" s="26"/>
      <c r="AI212" s="38"/>
      <c r="AJ212" s="38"/>
      <c r="AK212" s="38"/>
      <c r="AL212" s="30"/>
    </row>
    <row r="213" spans="1:38" ht="15">
      <c r="A213" s="58">
        <v>4</v>
      </c>
      <c r="B213" s="58">
        <v>4</v>
      </c>
      <c r="C213" s="1" t="s">
        <v>342</v>
      </c>
      <c r="D213" s="29" t="s">
        <v>45</v>
      </c>
      <c r="E213" s="29">
        <v>148</v>
      </c>
      <c r="F213" s="27">
        <v>145</v>
      </c>
      <c r="G213" s="27"/>
      <c r="H213" s="27"/>
      <c r="I213" s="27"/>
      <c r="J213" s="27"/>
      <c r="K213" s="32">
        <f t="shared" si="37"/>
        <v>293</v>
      </c>
      <c r="L213" s="32" t="s">
        <v>927</v>
      </c>
      <c r="M213" s="32"/>
      <c r="N213" s="39">
        <f t="shared" si="38"/>
        <v>292.97930000000002</v>
      </c>
      <c r="O213" s="32">
        <f t="shared" si="39"/>
        <v>2</v>
      </c>
      <c r="P213" s="32">
        <f t="shared" ca="1" si="40"/>
        <v>0</v>
      </c>
      <c r="Q213" s="33" t="s">
        <v>172</v>
      </c>
      <c r="R213" s="55">
        <f t="shared" si="41"/>
        <v>0</v>
      </c>
      <c r="S213" s="34">
        <f t="shared" si="42"/>
        <v>293.14180000000005</v>
      </c>
      <c r="T213" s="29">
        <v>148</v>
      </c>
      <c r="U213" s="27">
        <v>145</v>
      </c>
      <c r="V213" s="27"/>
      <c r="W213" s="27"/>
      <c r="X213" s="27"/>
      <c r="Y213" s="27"/>
      <c r="AE213" s="60"/>
      <c r="AF213" s="60"/>
      <c r="AH213" s="26"/>
      <c r="AI213" s="38"/>
      <c r="AJ213" s="38"/>
      <c r="AK213" s="38"/>
      <c r="AL213" s="30"/>
    </row>
    <row r="214" spans="1:38" ht="15">
      <c r="A214" s="58">
        <v>5</v>
      </c>
      <c r="B214" s="58">
        <v>5</v>
      </c>
      <c r="C214" s="1" t="s">
        <v>389</v>
      </c>
      <c r="D214" s="29" t="s">
        <v>391</v>
      </c>
      <c r="E214" s="29">
        <v>104</v>
      </c>
      <c r="F214" s="27">
        <v>126</v>
      </c>
      <c r="G214" s="27"/>
      <c r="H214" s="27"/>
      <c r="I214" s="27"/>
      <c r="J214" s="27"/>
      <c r="K214" s="32">
        <f t="shared" si="37"/>
        <v>230</v>
      </c>
      <c r="L214" s="32" t="s">
        <v>927</v>
      </c>
      <c r="M214" s="32"/>
      <c r="N214" s="39">
        <f t="shared" si="38"/>
        <v>229.97919999999999</v>
      </c>
      <c r="O214" s="32">
        <f t="shared" si="39"/>
        <v>2</v>
      </c>
      <c r="P214" s="32">
        <f t="shared" ca="1" si="40"/>
        <v>0</v>
      </c>
      <c r="Q214" s="33" t="s">
        <v>172</v>
      </c>
      <c r="R214" s="55">
        <f t="shared" si="41"/>
        <v>0</v>
      </c>
      <c r="S214" s="34">
        <f t="shared" si="42"/>
        <v>230.0958</v>
      </c>
      <c r="T214" s="29">
        <v>104</v>
      </c>
      <c r="U214" s="27">
        <v>126</v>
      </c>
      <c r="V214" s="27"/>
      <c r="W214" s="27"/>
      <c r="X214" s="27"/>
      <c r="Y214" s="27"/>
      <c r="AE214" s="60"/>
      <c r="AF214" s="60"/>
      <c r="AH214" s="26"/>
      <c r="AI214" s="38"/>
      <c r="AJ214" s="38"/>
      <c r="AK214" s="38"/>
      <c r="AL214" s="30"/>
    </row>
    <row r="215" spans="1:38" ht="15">
      <c r="A215" s="58">
        <v>6</v>
      </c>
      <c r="B215" s="58">
        <v>6</v>
      </c>
      <c r="C215" s="1" t="s">
        <v>406</v>
      </c>
      <c r="D215" s="29" t="s">
        <v>45</v>
      </c>
      <c r="E215" s="29">
        <v>101</v>
      </c>
      <c r="F215" s="27">
        <v>118</v>
      </c>
      <c r="G215" s="27"/>
      <c r="H215" s="27"/>
      <c r="I215" s="27"/>
      <c r="J215" s="27"/>
      <c r="K215" s="32">
        <f t="shared" si="37"/>
        <v>219</v>
      </c>
      <c r="L215" s="32" t="s">
        <v>927</v>
      </c>
      <c r="M215" s="32"/>
      <c r="N215" s="39">
        <f t="shared" si="38"/>
        <v>218.97909999999999</v>
      </c>
      <c r="O215" s="32">
        <f t="shared" si="39"/>
        <v>2</v>
      </c>
      <c r="P215" s="32">
        <f t="shared" ca="1" si="40"/>
        <v>0</v>
      </c>
      <c r="Q215" s="33" t="s">
        <v>172</v>
      </c>
      <c r="R215" s="55">
        <f t="shared" si="41"/>
        <v>0</v>
      </c>
      <c r="S215" s="34">
        <f t="shared" si="42"/>
        <v>219.09189999999998</v>
      </c>
      <c r="T215" s="29">
        <v>101</v>
      </c>
      <c r="U215" s="27">
        <v>118</v>
      </c>
      <c r="V215" s="27"/>
      <c r="W215" s="27"/>
      <c r="X215" s="27"/>
      <c r="Y215" s="27"/>
      <c r="AE215" s="60"/>
      <c r="AF215" s="60"/>
      <c r="AH215" s="26"/>
      <c r="AI215" s="38"/>
      <c r="AJ215" s="38"/>
      <c r="AK215" s="38"/>
      <c r="AL215" s="30"/>
    </row>
    <row r="216" spans="1:38" ht="15">
      <c r="A216" s="58">
        <v>7</v>
      </c>
      <c r="B216" s="58">
        <v>7</v>
      </c>
      <c r="C216" s="1" t="s">
        <v>448</v>
      </c>
      <c r="D216" s="29" t="s">
        <v>36</v>
      </c>
      <c r="E216" s="29">
        <v>103</v>
      </c>
      <c r="F216" s="27">
        <v>98</v>
      </c>
      <c r="G216" s="27"/>
      <c r="H216" s="27"/>
      <c r="I216" s="27"/>
      <c r="J216" s="27"/>
      <c r="K216" s="32">
        <f t="shared" si="37"/>
        <v>201</v>
      </c>
      <c r="L216" s="32" t="s">
        <v>927</v>
      </c>
      <c r="M216" s="32"/>
      <c r="N216" s="39">
        <f t="shared" si="38"/>
        <v>200.97900000000001</v>
      </c>
      <c r="O216" s="32">
        <f t="shared" si="39"/>
        <v>2</v>
      </c>
      <c r="P216" s="32">
        <f t="shared" ca="1" si="40"/>
        <v>0</v>
      </c>
      <c r="Q216" s="33" t="s">
        <v>172</v>
      </c>
      <c r="R216" s="55">
        <f t="shared" si="41"/>
        <v>0</v>
      </c>
      <c r="S216" s="34">
        <f t="shared" si="42"/>
        <v>201.09180000000003</v>
      </c>
      <c r="T216" s="29">
        <v>103</v>
      </c>
      <c r="U216" s="27">
        <v>98</v>
      </c>
      <c r="V216" s="27"/>
      <c r="W216" s="27"/>
      <c r="X216" s="27"/>
      <c r="Y216" s="27"/>
      <c r="AE216" s="60"/>
      <c r="AF216" s="60"/>
      <c r="AH216" s="26"/>
      <c r="AI216" s="38"/>
      <c r="AJ216" s="38"/>
      <c r="AK216" s="38"/>
      <c r="AL216" s="30"/>
    </row>
    <row r="217" spans="1:38" ht="15">
      <c r="A217" s="58">
        <v>8</v>
      </c>
      <c r="B217" s="58">
        <v>8</v>
      </c>
      <c r="C217" s="1" t="s">
        <v>454</v>
      </c>
      <c r="D217" s="29" t="s">
        <v>53</v>
      </c>
      <c r="E217" s="29">
        <v>73</v>
      </c>
      <c r="F217" s="27">
        <v>95</v>
      </c>
      <c r="G217" s="27"/>
      <c r="H217" s="27"/>
      <c r="I217" s="27"/>
      <c r="J217" s="27"/>
      <c r="K217" s="32">
        <f t="shared" si="37"/>
        <v>168</v>
      </c>
      <c r="L217" s="32" t="s">
        <v>927</v>
      </c>
      <c r="M217" s="32"/>
      <c r="N217" s="39">
        <f t="shared" si="38"/>
        <v>167.97890000000001</v>
      </c>
      <c r="O217" s="32">
        <f t="shared" si="39"/>
        <v>2</v>
      </c>
      <c r="P217" s="32">
        <f t="shared" ca="1" si="40"/>
        <v>0</v>
      </c>
      <c r="Q217" s="33" t="s">
        <v>172</v>
      </c>
      <c r="R217" s="55">
        <f t="shared" si="41"/>
        <v>0</v>
      </c>
      <c r="S217" s="34">
        <f t="shared" si="42"/>
        <v>168.06140000000002</v>
      </c>
      <c r="T217" s="29">
        <v>73</v>
      </c>
      <c r="U217" s="27">
        <v>95</v>
      </c>
      <c r="V217" s="27"/>
      <c r="W217" s="27"/>
      <c r="X217" s="27"/>
      <c r="Y217" s="27"/>
      <c r="AE217" s="60"/>
      <c r="AF217" s="60"/>
      <c r="AH217" s="26"/>
      <c r="AI217" s="38"/>
      <c r="AJ217" s="38"/>
      <c r="AK217" s="38"/>
      <c r="AL217" s="30"/>
    </row>
    <row r="218" spans="1:38" ht="15">
      <c r="A218" s="58">
        <v>9</v>
      </c>
      <c r="B218" s="58">
        <v>9</v>
      </c>
      <c r="C218" s="1" t="s">
        <v>465</v>
      </c>
      <c r="D218" s="29" t="s">
        <v>56</v>
      </c>
      <c r="E218" s="29">
        <v>68</v>
      </c>
      <c r="F218" s="27">
        <v>88</v>
      </c>
      <c r="G218" s="27"/>
      <c r="H218" s="27"/>
      <c r="I218" s="27"/>
      <c r="J218" s="27"/>
      <c r="K218" s="32">
        <f t="shared" si="37"/>
        <v>156</v>
      </c>
      <c r="L218" s="32" t="s">
        <v>927</v>
      </c>
      <c r="M218" s="32"/>
      <c r="N218" s="39">
        <f t="shared" si="38"/>
        <v>155.97880000000001</v>
      </c>
      <c r="O218" s="32">
        <f t="shared" si="39"/>
        <v>2</v>
      </c>
      <c r="P218" s="32">
        <f t="shared" ca="1" si="40"/>
        <v>0</v>
      </c>
      <c r="Q218" s="33" t="s">
        <v>172</v>
      </c>
      <c r="R218" s="55">
        <f t="shared" si="41"/>
        <v>0</v>
      </c>
      <c r="S218" s="34">
        <f t="shared" si="42"/>
        <v>156.05560000000003</v>
      </c>
      <c r="T218" s="29">
        <v>68</v>
      </c>
      <c r="U218" s="27">
        <v>88</v>
      </c>
      <c r="V218" s="27"/>
      <c r="W218" s="27"/>
      <c r="X218" s="27"/>
      <c r="Y218" s="27"/>
      <c r="AE218" s="60"/>
      <c r="AF218" s="60"/>
      <c r="AH218" s="26"/>
      <c r="AI218" s="38"/>
      <c r="AJ218" s="38"/>
      <c r="AK218" s="38"/>
      <c r="AL218" s="30"/>
    </row>
    <row r="219" spans="1:38" ht="15">
      <c r="A219" s="58">
        <v>10</v>
      </c>
      <c r="B219" s="58">
        <v>10</v>
      </c>
      <c r="C219" s="1" t="s">
        <v>750</v>
      </c>
      <c r="D219" s="29" t="s">
        <v>153</v>
      </c>
      <c r="E219" s="29">
        <v>150</v>
      </c>
      <c r="F219" s="27"/>
      <c r="G219" s="27"/>
      <c r="H219" s="27"/>
      <c r="I219" s="27"/>
      <c r="J219" s="27"/>
      <c r="K219" s="32">
        <f t="shared" si="37"/>
        <v>150</v>
      </c>
      <c r="L219" s="32" t="s">
        <v>927</v>
      </c>
      <c r="M219" s="32"/>
      <c r="N219" s="39">
        <f t="shared" si="38"/>
        <v>149.9787</v>
      </c>
      <c r="O219" s="32">
        <f t="shared" si="39"/>
        <v>1</v>
      </c>
      <c r="P219" s="32">
        <f t="shared" ca="1" si="40"/>
        <v>0</v>
      </c>
      <c r="Q219" s="33" t="s">
        <v>172</v>
      </c>
      <c r="R219" s="55">
        <f t="shared" si="41"/>
        <v>0</v>
      </c>
      <c r="S219" s="34">
        <f t="shared" si="42"/>
        <v>150.12870000000001</v>
      </c>
      <c r="T219" s="29">
        <v>150</v>
      </c>
      <c r="U219" s="27"/>
      <c r="V219" s="27"/>
      <c r="W219" s="27"/>
      <c r="X219" s="27"/>
      <c r="Y219" s="27"/>
      <c r="AE219" s="60"/>
      <c r="AF219" s="60"/>
      <c r="AH219" s="26"/>
      <c r="AI219" s="38"/>
      <c r="AJ219" s="38"/>
      <c r="AK219" s="38"/>
      <c r="AL219" s="30"/>
    </row>
    <row r="220" spans="1:38" ht="15">
      <c r="A220" s="58">
        <v>11</v>
      </c>
      <c r="B220" s="58">
        <v>11</v>
      </c>
      <c r="C220" s="1" t="s">
        <v>751</v>
      </c>
      <c r="D220" s="29" t="s">
        <v>56</v>
      </c>
      <c r="E220" s="29">
        <v>145</v>
      </c>
      <c r="F220" s="27"/>
      <c r="G220" s="27"/>
      <c r="H220" s="27"/>
      <c r="I220" s="27"/>
      <c r="J220" s="27"/>
      <c r="K220" s="32">
        <f t="shared" si="37"/>
        <v>145</v>
      </c>
      <c r="L220" s="32" t="s">
        <v>927</v>
      </c>
      <c r="M220" s="32"/>
      <c r="N220" s="39">
        <f t="shared" si="38"/>
        <v>144.9786</v>
      </c>
      <c r="O220" s="32">
        <f t="shared" si="39"/>
        <v>1</v>
      </c>
      <c r="P220" s="32">
        <f t="shared" ca="1" si="40"/>
        <v>0</v>
      </c>
      <c r="Q220" s="33" t="s">
        <v>172</v>
      </c>
      <c r="R220" s="55">
        <f t="shared" si="41"/>
        <v>0</v>
      </c>
      <c r="S220" s="34">
        <f t="shared" si="42"/>
        <v>145.12360000000001</v>
      </c>
      <c r="T220" s="29">
        <v>145</v>
      </c>
      <c r="U220" s="27"/>
      <c r="V220" s="27"/>
      <c r="W220" s="27"/>
      <c r="X220" s="27"/>
      <c r="Y220" s="27"/>
      <c r="AE220" s="60"/>
      <c r="AF220" s="60"/>
      <c r="AH220" s="26"/>
      <c r="AI220" s="38"/>
      <c r="AJ220" s="38"/>
      <c r="AK220" s="38"/>
      <c r="AL220" s="30"/>
    </row>
    <row r="221" spans="1:38" ht="15">
      <c r="A221" s="58">
        <v>12</v>
      </c>
      <c r="B221" s="58">
        <v>12</v>
      </c>
      <c r="C221" s="1" t="s">
        <v>467</v>
      </c>
      <c r="D221" s="29" t="s">
        <v>82</v>
      </c>
      <c r="E221" s="29">
        <v>54</v>
      </c>
      <c r="F221" s="27">
        <v>86</v>
      </c>
      <c r="G221" s="27"/>
      <c r="H221" s="27"/>
      <c r="I221" s="27"/>
      <c r="J221" s="27"/>
      <c r="K221" s="32">
        <f t="shared" si="37"/>
        <v>140</v>
      </c>
      <c r="L221" s="32" t="s">
        <v>927</v>
      </c>
      <c r="M221" s="32"/>
      <c r="N221" s="39">
        <f t="shared" si="38"/>
        <v>139.9785</v>
      </c>
      <c r="O221" s="32">
        <f t="shared" si="39"/>
        <v>2</v>
      </c>
      <c r="P221" s="32">
        <f t="shared" ca="1" si="40"/>
        <v>0</v>
      </c>
      <c r="Q221" s="33" t="s">
        <v>172</v>
      </c>
      <c r="R221" s="55">
        <f t="shared" si="41"/>
        <v>0</v>
      </c>
      <c r="S221" s="34">
        <f t="shared" si="42"/>
        <v>140.0411</v>
      </c>
      <c r="T221" s="29">
        <v>54</v>
      </c>
      <c r="U221" s="27">
        <v>86</v>
      </c>
      <c r="V221" s="27"/>
      <c r="W221" s="27"/>
      <c r="X221" s="27"/>
      <c r="Y221" s="27"/>
      <c r="AE221" s="60"/>
      <c r="AF221" s="60"/>
      <c r="AH221" s="26"/>
      <c r="AI221" s="38"/>
      <c r="AJ221" s="38"/>
      <c r="AK221" s="38"/>
      <c r="AL221" s="30"/>
    </row>
    <row r="222" spans="1:38" ht="15">
      <c r="A222" s="58">
        <v>13</v>
      </c>
      <c r="B222" s="58">
        <v>13</v>
      </c>
      <c r="C222" s="1" t="s">
        <v>375</v>
      </c>
      <c r="D222" s="29" t="s">
        <v>53</v>
      </c>
      <c r="E222" s="29"/>
      <c r="F222" s="27">
        <v>133</v>
      </c>
      <c r="G222" s="27"/>
      <c r="H222" s="27"/>
      <c r="I222" s="27"/>
      <c r="J222" s="27"/>
      <c r="K222" s="32">
        <f t="shared" si="37"/>
        <v>133</v>
      </c>
      <c r="L222" s="32" t="s">
        <v>927</v>
      </c>
      <c r="M222" s="32"/>
      <c r="N222" s="39">
        <f t="shared" si="38"/>
        <v>132.97839999999999</v>
      </c>
      <c r="O222" s="32">
        <f t="shared" si="39"/>
        <v>1</v>
      </c>
      <c r="P222" s="32" t="str">
        <f t="shared" ca="1" si="40"/>
        <v>Y</v>
      </c>
      <c r="Q222" s="33" t="s">
        <v>172</v>
      </c>
      <c r="R222" s="34">
        <f t="shared" si="41"/>
        <v>0</v>
      </c>
      <c r="S222" s="34">
        <f t="shared" si="42"/>
        <v>132.99169999999998</v>
      </c>
      <c r="T222" s="29"/>
      <c r="U222" s="27">
        <v>133</v>
      </c>
      <c r="V222" s="27"/>
      <c r="W222" s="27"/>
      <c r="X222" s="27"/>
      <c r="Y222" s="27"/>
      <c r="AE222" s="60"/>
      <c r="AF222" s="60"/>
      <c r="AH222" s="26"/>
      <c r="AI222" s="38"/>
      <c r="AJ222" s="38"/>
      <c r="AK222" s="38"/>
      <c r="AL222" s="30"/>
    </row>
    <row r="223" spans="1:38" ht="15">
      <c r="A223" s="58">
        <v>14</v>
      </c>
      <c r="B223" s="58">
        <v>14</v>
      </c>
      <c r="C223" s="1" t="s">
        <v>382</v>
      </c>
      <c r="D223" s="29" t="s">
        <v>82</v>
      </c>
      <c r="E223" s="29"/>
      <c r="F223" s="27">
        <v>128</v>
      </c>
      <c r="G223" s="27"/>
      <c r="H223" s="27"/>
      <c r="I223" s="27"/>
      <c r="J223" s="27"/>
      <c r="K223" s="32">
        <f t="shared" si="37"/>
        <v>128</v>
      </c>
      <c r="L223" s="32" t="s">
        <v>927</v>
      </c>
      <c r="M223" s="32"/>
      <c r="N223" s="39">
        <f t="shared" si="38"/>
        <v>127.9783</v>
      </c>
      <c r="O223" s="32">
        <f t="shared" si="39"/>
        <v>1</v>
      </c>
      <c r="P223" s="32" t="str">
        <f t="shared" ca="1" si="40"/>
        <v>Y</v>
      </c>
      <c r="Q223" s="33" t="s">
        <v>172</v>
      </c>
      <c r="R223" s="34">
        <f t="shared" si="41"/>
        <v>0</v>
      </c>
      <c r="S223" s="34">
        <f t="shared" si="42"/>
        <v>127.9911</v>
      </c>
      <c r="T223" s="29"/>
      <c r="U223" s="27">
        <v>128</v>
      </c>
      <c r="V223" s="27"/>
      <c r="W223" s="27"/>
      <c r="X223" s="27"/>
      <c r="Y223" s="27"/>
      <c r="AE223" s="60"/>
      <c r="AF223" s="60"/>
      <c r="AH223" s="26"/>
      <c r="AI223" s="38"/>
      <c r="AJ223" s="38"/>
      <c r="AK223" s="38"/>
      <c r="AL223" s="30"/>
    </row>
    <row r="224" spans="1:38" ht="15">
      <c r="A224" s="58">
        <v>15</v>
      </c>
      <c r="B224" s="58">
        <v>15</v>
      </c>
      <c r="C224" s="1" t="s">
        <v>752</v>
      </c>
      <c r="D224" s="29" t="s">
        <v>56</v>
      </c>
      <c r="E224" s="29">
        <v>117</v>
      </c>
      <c r="F224" s="27"/>
      <c r="G224" s="27"/>
      <c r="H224" s="27"/>
      <c r="I224" s="27"/>
      <c r="J224" s="27"/>
      <c r="K224" s="32">
        <f t="shared" si="37"/>
        <v>117</v>
      </c>
      <c r="L224" s="32" t="s">
        <v>927</v>
      </c>
      <c r="M224" s="32"/>
      <c r="N224" s="39">
        <f t="shared" si="38"/>
        <v>116.9782</v>
      </c>
      <c r="O224" s="32">
        <f t="shared" si="39"/>
        <v>1</v>
      </c>
      <c r="P224" s="32">
        <f t="shared" ca="1" si="40"/>
        <v>0</v>
      </c>
      <c r="Q224" s="33" t="s">
        <v>172</v>
      </c>
      <c r="R224" s="55">
        <f t="shared" si="41"/>
        <v>0</v>
      </c>
      <c r="S224" s="34">
        <f t="shared" si="42"/>
        <v>117.09520000000001</v>
      </c>
      <c r="T224" s="29">
        <v>117</v>
      </c>
      <c r="U224" s="27"/>
      <c r="V224" s="27"/>
      <c r="W224" s="27"/>
      <c r="X224" s="27"/>
      <c r="Y224" s="27"/>
      <c r="AE224" s="60"/>
      <c r="AF224" s="60"/>
      <c r="AH224" s="26"/>
      <c r="AI224" s="38"/>
      <c r="AJ224" s="38"/>
      <c r="AK224" s="38"/>
      <c r="AL224" s="30"/>
    </row>
    <row r="225" spans="1:38" ht="15">
      <c r="A225" s="58">
        <v>16</v>
      </c>
      <c r="B225" s="58">
        <v>16</v>
      </c>
      <c r="C225" s="1" t="s">
        <v>753</v>
      </c>
      <c r="D225" s="29" t="s">
        <v>112</v>
      </c>
      <c r="E225" s="29">
        <v>107</v>
      </c>
      <c r="F225" s="27"/>
      <c r="G225" s="27"/>
      <c r="H225" s="27"/>
      <c r="I225" s="27"/>
      <c r="J225" s="27"/>
      <c r="K225" s="32">
        <f t="shared" si="37"/>
        <v>107</v>
      </c>
      <c r="L225" s="32" t="s">
        <v>927</v>
      </c>
      <c r="M225" s="32"/>
      <c r="N225" s="39">
        <f t="shared" si="38"/>
        <v>106.9781</v>
      </c>
      <c r="O225" s="32">
        <f t="shared" si="39"/>
        <v>1</v>
      </c>
      <c r="P225" s="32">
        <f t="shared" ca="1" si="40"/>
        <v>0</v>
      </c>
      <c r="Q225" s="33" t="s">
        <v>172</v>
      </c>
      <c r="R225" s="55">
        <f t="shared" si="41"/>
        <v>0</v>
      </c>
      <c r="S225" s="34">
        <f t="shared" si="42"/>
        <v>107.0851</v>
      </c>
      <c r="T225" s="29">
        <v>107</v>
      </c>
      <c r="U225" s="27"/>
      <c r="V225" s="27"/>
      <c r="W225" s="27"/>
      <c r="X225" s="27"/>
      <c r="Y225" s="27"/>
      <c r="AE225" s="60"/>
      <c r="AF225" s="60"/>
      <c r="AH225" s="26"/>
      <c r="AI225" s="38"/>
      <c r="AJ225" s="38"/>
      <c r="AK225" s="38"/>
      <c r="AL225" s="30"/>
    </row>
    <row r="226" spans="1:38" ht="15">
      <c r="A226" s="58">
        <v>17</v>
      </c>
      <c r="B226" s="58">
        <v>17</v>
      </c>
      <c r="C226" s="1" t="s">
        <v>442</v>
      </c>
      <c r="D226" s="29" t="s">
        <v>41</v>
      </c>
      <c r="E226" s="29"/>
      <c r="F226" s="27">
        <v>102</v>
      </c>
      <c r="G226" s="27"/>
      <c r="H226" s="27"/>
      <c r="I226" s="27"/>
      <c r="J226" s="27"/>
      <c r="K226" s="32">
        <f t="shared" si="37"/>
        <v>102</v>
      </c>
      <c r="L226" s="32" t="s">
        <v>927</v>
      </c>
      <c r="M226" s="32"/>
      <c r="N226" s="39">
        <f t="shared" si="38"/>
        <v>101.97799999999999</v>
      </c>
      <c r="O226" s="32">
        <f t="shared" si="39"/>
        <v>1</v>
      </c>
      <c r="P226" s="32" t="str">
        <f t="shared" ca="1" si="40"/>
        <v>Y</v>
      </c>
      <c r="Q226" s="33" t="s">
        <v>172</v>
      </c>
      <c r="R226" s="34">
        <f t="shared" si="41"/>
        <v>0</v>
      </c>
      <c r="S226" s="34">
        <f t="shared" si="42"/>
        <v>101.98819999999999</v>
      </c>
      <c r="T226" s="29"/>
      <c r="U226" s="27">
        <v>102</v>
      </c>
      <c r="V226" s="27"/>
      <c r="W226" s="27"/>
      <c r="X226" s="27"/>
      <c r="Y226" s="27"/>
      <c r="AE226" s="60"/>
      <c r="AF226" s="60"/>
      <c r="AH226" s="26"/>
      <c r="AI226" s="38"/>
      <c r="AJ226" s="38"/>
      <c r="AK226" s="38"/>
      <c r="AL226" s="30"/>
    </row>
    <row r="227" spans="1:38" ht="15">
      <c r="A227" s="58">
        <v>18</v>
      </c>
      <c r="B227" s="58">
        <v>18</v>
      </c>
      <c r="C227" s="1" t="s">
        <v>447</v>
      </c>
      <c r="D227" s="29" t="s">
        <v>64</v>
      </c>
      <c r="E227" s="29"/>
      <c r="F227" s="27">
        <v>99</v>
      </c>
      <c r="G227" s="27"/>
      <c r="H227" s="27"/>
      <c r="I227" s="27"/>
      <c r="J227" s="27"/>
      <c r="K227" s="32">
        <f t="shared" si="37"/>
        <v>99</v>
      </c>
      <c r="L227" s="32" t="s">
        <v>927</v>
      </c>
      <c r="M227" s="32"/>
      <c r="N227" s="39">
        <f t="shared" si="38"/>
        <v>98.977900000000005</v>
      </c>
      <c r="O227" s="32">
        <f t="shared" si="39"/>
        <v>1</v>
      </c>
      <c r="P227" s="32" t="str">
        <f t="shared" ca="1" si="40"/>
        <v>Y</v>
      </c>
      <c r="Q227" s="33" t="s">
        <v>172</v>
      </c>
      <c r="R227" s="34">
        <f t="shared" si="41"/>
        <v>0</v>
      </c>
      <c r="S227" s="34">
        <f t="shared" si="42"/>
        <v>98.987800000000007</v>
      </c>
      <c r="T227" s="29"/>
      <c r="U227" s="27">
        <v>99</v>
      </c>
      <c r="V227" s="27"/>
      <c r="W227" s="27"/>
      <c r="X227" s="27"/>
      <c r="Y227" s="27"/>
      <c r="AE227" s="60"/>
      <c r="AF227" s="60"/>
      <c r="AH227" s="26"/>
      <c r="AI227" s="38"/>
      <c r="AJ227" s="38"/>
      <c r="AK227" s="38"/>
      <c r="AL227" s="30"/>
    </row>
    <row r="228" spans="1:38" ht="15">
      <c r="A228" s="58">
        <v>19</v>
      </c>
      <c r="B228" s="58">
        <v>19</v>
      </c>
      <c r="C228" s="1" t="s">
        <v>754</v>
      </c>
      <c r="D228" s="29" t="s">
        <v>56</v>
      </c>
      <c r="E228" s="29">
        <v>92</v>
      </c>
      <c r="F228" s="27"/>
      <c r="G228" s="27"/>
      <c r="H228" s="27"/>
      <c r="I228" s="27"/>
      <c r="J228" s="27"/>
      <c r="K228" s="32">
        <f t="shared" si="37"/>
        <v>92</v>
      </c>
      <c r="L228" s="32" t="s">
        <v>927</v>
      </c>
      <c r="M228" s="32"/>
      <c r="N228" s="39">
        <f t="shared" si="38"/>
        <v>91.977800000000002</v>
      </c>
      <c r="O228" s="32">
        <f t="shared" si="39"/>
        <v>1</v>
      </c>
      <c r="P228" s="32">
        <f t="shared" ca="1" si="40"/>
        <v>0</v>
      </c>
      <c r="Q228" s="33" t="s">
        <v>172</v>
      </c>
      <c r="R228" s="55">
        <f t="shared" si="41"/>
        <v>0</v>
      </c>
      <c r="S228" s="34">
        <f t="shared" si="42"/>
        <v>92.069800000000001</v>
      </c>
      <c r="T228" s="29">
        <v>92</v>
      </c>
      <c r="U228" s="27"/>
      <c r="V228" s="27"/>
      <c r="W228" s="27"/>
      <c r="X228" s="27"/>
      <c r="Y228" s="27"/>
      <c r="AE228" s="60"/>
      <c r="AF228" s="60"/>
      <c r="AH228" s="26"/>
      <c r="AI228" s="38"/>
      <c r="AJ228" s="38"/>
      <c r="AK228" s="38"/>
      <c r="AL228" s="30"/>
    </row>
    <row r="229" spans="1:38" ht="15">
      <c r="A229" s="58">
        <v>20</v>
      </c>
      <c r="B229" s="58">
        <v>20</v>
      </c>
      <c r="C229" s="1" t="s">
        <v>755</v>
      </c>
      <c r="D229" s="29" t="s">
        <v>36</v>
      </c>
      <c r="E229" s="29">
        <v>88</v>
      </c>
      <c r="F229" s="27"/>
      <c r="G229" s="27"/>
      <c r="H229" s="27"/>
      <c r="I229" s="27"/>
      <c r="J229" s="27"/>
      <c r="K229" s="32">
        <f t="shared" si="37"/>
        <v>88</v>
      </c>
      <c r="L229" s="32" t="s">
        <v>927</v>
      </c>
      <c r="M229" s="32"/>
      <c r="N229" s="39">
        <f t="shared" si="38"/>
        <v>87.977699999999999</v>
      </c>
      <c r="O229" s="32">
        <f t="shared" si="39"/>
        <v>1</v>
      </c>
      <c r="P229" s="32">
        <f t="shared" ca="1" si="40"/>
        <v>0</v>
      </c>
      <c r="Q229" s="33" t="s">
        <v>172</v>
      </c>
      <c r="R229" s="55">
        <f t="shared" si="41"/>
        <v>0</v>
      </c>
      <c r="S229" s="34">
        <f t="shared" si="42"/>
        <v>88.065699999999993</v>
      </c>
      <c r="T229" s="29">
        <v>88</v>
      </c>
      <c r="U229" s="27"/>
      <c r="V229" s="27"/>
      <c r="W229" s="27"/>
      <c r="X229" s="27"/>
      <c r="Y229" s="27"/>
      <c r="AE229" s="60"/>
      <c r="AF229" s="60"/>
      <c r="AH229" s="26"/>
      <c r="AI229" s="38"/>
      <c r="AJ229" s="38"/>
      <c r="AK229" s="38"/>
      <c r="AL229" s="30"/>
    </row>
    <row r="230" spans="1:38" ht="15">
      <c r="A230" s="58">
        <v>21</v>
      </c>
      <c r="B230" s="58" t="s">
        <v>19</v>
      </c>
      <c r="C230" s="1" t="s">
        <v>466</v>
      </c>
      <c r="D230" s="29" t="s">
        <v>33</v>
      </c>
      <c r="E230" s="29"/>
      <c r="F230" s="27">
        <v>87</v>
      </c>
      <c r="G230" s="27"/>
      <c r="H230" s="27"/>
      <c r="I230" s="27"/>
      <c r="J230" s="27"/>
      <c r="K230" s="32">
        <f t="shared" si="37"/>
        <v>87</v>
      </c>
      <c r="L230" s="32" t="s">
        <v>928</v>
      </c>
      <c r="M230" s="32"/>
      <c r="N230" s="39">
        <f t="shared" si="38"/>
        <v>86.977599999999995</v>
      </c>
      <c r="O230" s="32">
        <f t="shared" si="39"/>
        <v>1</v>
      </c>
      <c r="P230" s="32" t="str">
        <f t="shared" ca="1" si="40"/>
        <v>Y</v>
      </c>
      <c r="Q230" s="33" t="s">
        <v>172</v>
      </c>
      <c r="R230" s="34">
        <f t="shared" si="41"/>
        <v>0</v>
      </c>
      <c r="S230" s="34">
        <f t="shared" si="42"/>
        <v>86.9863</v>
      </c>
      <c r="T230" s="29"/>
      <c r="U230" s="27">
        <v>87</v>
      </c>
      <c r="V230" s="27"/>
      <c r="W230" s="27"/>
      <c r="X230" s="27"/>
      <c r="Y230" s="27"/>
      <c r="AE230" s="60"/>
      <c r="AF230" s="60"/>
      <c r="AH230" s="26"/>
      <c r="AI230" s="38"/>
      <c r="AJ230" s="38"/>
      <c r="AK230" s="38"/>
      <c r="AL230" s="30"/>
    </row>
    <row r="231" spans="1:38" ht="15">
      <c r="A231" s="58">
        <v>22</v>
      </c>
      <c r="B231" s="58">
        <v>21</v>
      </c>
      <c r="C231" s="1" t="s">
        <v>476</v>
      </c>
      <c r="D231" s="29" t="s">
        <v>82</v>
      </c>
      <c r="E231" s="29"/>
      <c r="F231" s="27">
        <v>81</v>
      </c>
      <c r="G231" s="27"/>
      <c r="H231" s="27"/>
      <c r="I231" s="27"/>
      <c r="J231" s="27"/>
      <c r="K231" s="32">
        <f t="shared" si="37"/>
        <v>81</v>
      </c>
      <c r="L231" s="32" t="s">
        <v>927</v>
      </c>
      <c r="M231" s="32"/>
      <c r="N231" s="39">
        <f t="shared" si="38"/>
        <v>80.977500000000006</v>
      </c>
      <c r="O231" s="32">
        <f t="shared" si="39"/>
        <v>1</v>
      </c>
      <c r="P231" s="32" t="str">
        <f t="shared" ca="1" si="40"/>
        <v>Y</v>
      </c>
      <c r="Q231" s="33" t="s">
        <v>172</v>
      </c>
      <c r="R231" s="34">
        <f t="shared" si="41"/>
        <v>0</v>
      </c>
      <c r="S231" s="34">
        <f t="shared" si="42"/>
        <v>80.985600000000005</v>
      </c>
      <c r="T231" s="29"/>
      <c r="U231" s="27">
        <v>81</v>
      </c>
      <c r="V231" s="27"/>
      <c r="W231" s="27"/>
      <c r="X231" s="27"/>
      <c r="Y231" s="27"/>
      <c r="AE231" s="60"/>
      <c r="AF231" s="60"/>
      <c r="AH231" s="26"/>
      <c r="AI231" s="38"/>
      <c r="AJ231" s="38"/>
      <c r="AK231" s="38"/>
      <c r="AL231" s="30"/>
    </row>
    <row r="232" spans="1:38" ht="15">
      <c r="A232" s="58">
        <v>23</v>
      </c>
      <c r="B232" s="58">
        <v>22</v>
      </c>
      <c r="C232" s="1" t="s">
        <v>756</v>
      </c>
      <c r="D232" s="29" t="s">
        <v>391</v>
      </c>
      <c r="E232" s="29">
        <v>76</v>
      </c>
      <c r="F232" s="27"/>
      <c r="G232" s="27"/>
      <c r="H232" s="27"/>
      <c r="I232" s="27"/>
      <c r="J232" s="27"/>
      <c r="K232" s="32">
        <f t="shared" si="37"/>
        <v>76</v>
      </c>
      <c r="L232" s="32" t="s">
        <v>927</v>
      </c>
      <c r="M232" s="32"/>
      <c r="N232" s="39">
        <f t="shared" si="38"/>
        <v>75.977400000000003</v>
      </c>
      <c r="O232" s="32">
        <f t="shared" si="39"/>
        <v>1</v>
      </c>
      <c r="P232" s="32">
        <f t="shared" ca="1" si="40"/>
        <v>0</v>
      </c>
      <c r="Q232" s="33" t="s">
        <v>172</v>
      </c>
      <c r="R232" s="55">
        <f t="shared" si="41"/>
        <v>0</v>
      </c>
      <c r="S232" s="34">
        <f t="shared" si="42"/>
        <v>76.053399999999996</v>
      </c>
      <c r="T232" s="29">
        <v>76</v>
      </c>
      <c r="U232" s="27"/>
      <c r="V232" s="27"/>
      <c r="W232" s="27"/>
      <c r="X232" s="27"/>
      <c r="Y232" s="27"/>
      <c r="AE232" s="60"/>
      <c r="AF232" s="60"/>
      <c r="AH232" s="26"/>
      <c r="AI232" s="38"/>
      <c r="AJ232" s="38"/>
      <c r="AK232" s="38"/>
      <c r="AL232" s="30"/>
    </row>
    <row r="233" spans="1:38" ht="15">
      <c r="A233" s="58">
        <v>24</v>
      </c>
      <c r="B233" s="58">
        <v>23</v>
      </c>
      <c r="C233" s="1" t="s">
        <v>486</v>
      </c>
      <c r="D233" s="29" t="s">
        <v>36</v>
      </c>
      <c r="E233" s="29"/>
      <c r="F233" s="27">
        <v>74</v>
      </c>
      <c r="G233" s="27"/>
      <c r="H233" s="27"/>
      <c r="I233" s="27"/>
      <c r="J233" s="27"/>
      <c r="K233" s="32">
        <f t="shared" si="37"/>
        <v>74</v>
      </c>
      <c r="L233" s="32" t="s">
        <v>927</v>
      </c>
      <c r="M233" s="32"/>
      <c r="N233" s="39">
        <f t="shared" si="38"/>
        <v>73.9773</v>
      </c>
      <c r="O233" s="32">
        <f t="shared" si="39"/>
        <v>1</v>
      </c>
      <c r="P233" s="32" t="str">
        <f t="shared" ca="1" si="40"/>
        <v>Y</v>
      </c>
      <c r="Q233" s="33" t="s">
        <v>172</v>
      </c>
      <c r="R233" s="34">
        <f t="shared" si="41"/>
        <v>0</v>
      </c>
      <c r="S233" s="34">
        <f t="shared" si="42"/>
        <v>73.984700000000004</v>
      </c>
      <c r="T233" s="29"/>
      <c r="U233" s="27">
        <v>74</v>
      </c>
      <c r="V233" s="27"/>
      <c r="W233" s="27"/>
      <c r="X233" s="27"/>
      <c r="Y233" s="27"/>
      <c r="AE233" s="60"/>
      <c r="AF233" s="60"/>
      <c r="AH233" s="26"/>
      <c r="AI233" s="38"/>
      <c r="AJ233" s="38"/>
      <c r="AK233" s="38"/>
      <c r="AL233" s="30"/>
    </row>
    <row r="234" spans="1:38" ht="15">
      <c r="A234" s="58">
        <v>25</v>
      </c>
      <c r="B234" s="58">
        <v>24</v>
      </c>
      <c r="C234" s="1" t="s">
        <v>757</v>
      </c>
      <c r="D234" s="29" t="s">
        <v>77</v>
      </c>
      <c r="E234" s="29">
        <v>52</v>
      </c>
      <c r="F234" s="27"/>
      <c r="G234" s="27"/>
      <c r="H234" s="27"/>
      <c r="I234" s="27"/>
      <c r="J234" s="27"/>
      <c r="K234" s="32">
        <f t="shared" si="37"/>
        <v>52</v>
      </c>
      <c r="L234" s="32" t="s">
        <v>927</v>
      </c>
      <c r="M234" s="32"/>
      <c r="N234" s="39">
        <f t="shared" si="38"/>
        <v>51.977200000000003</v>
      </c>
      <c r="O234" s="32">
        <f t="shared" si="39"/>
        <v>1</v>
      </c>
      <c r="P234" s="32">
        <f t="shared" ca="1" si="40"/>
        <v>0</v>
      </c>
      <c r="Q234" s="33" t="s">
        <v>172</v>
      </c>
      <c r="R234" s="55">
        <f t="shared" si="41"/>
        <v>0</v>
      </c>
      <c r="S234" s="34">
        <f t="shared" si="42"/>
        <v>52.029200000000003</v>
      </c>
      <c r="T234" s="29">
        <v>52</v>
      </c>
      <c r="U234" s="27"/>
      <c r="V234" s="27"/>
      <c r="W234" s="27"/>
      <c r="X234" s="27"/>
      <c r="Y234" s="27"/>
      <c r="AE234" s="60"/>
      <c r="AF234" s="60"/>
      <c r="AH234" s="26"/>
      <c r="AI234" s="38"/>
      <c r="AJ234" s="38"/>
      <c r="AK234" s="38"/>
      <c r="AL234" s="30"/>
    </row>
    <row r="235" spans="1:38" ht="15">
      <c r="A235" s="58">
        <v>26</v>
      </c>
      <c r="B235" s="58">
        <v>25</v>
      </c>
      <c r="C235" s="1" t="s">
        <v>758</v>
      </c>
      <c r="D235" s="29" t="s">
        <v>391</v>
      </c>
      <c r="E235" s="29">
        <v>34</v>
      </c>
      <c r="F235" s="27"/>
      <c r="G235" s="27"/>
      <c r="H235" s="27"/>
      <c r="I235" s="27"/>
      <c r="J235" s="27"/>
      <c r="K235" s="32">
        <f t="shared" si="37"/>
        <v>34</v>
      </c>
      <c r="L235" s="32" t="s">
        <v>927</v>
      </c>
      <c r="M235" s="32"/>
      <c r="N235" s="39">
        <f t="shared" si="38"/>
        <v>33.9771</v>
      </c>
      <c r="O235" s="32">
        <f t="shared" si="39"/>
        <v>1</v>
      </c>
      <c r="P235" s="32">
        <f t="shared" ca="1" si="40"/>
        <v>0</v>
      </c>
      <c r="Q235" s="33" t="s">
        <v>172</v>
      </c>
      <c r="R235" s="55">
        <f t="shared" si="41"/>
        <v>0</v>
      </c>
      <c r="S235" s="34">
        <f t="shared" si="42"/>
        <v>34.011099999999999</v>
      </c>
      <c r="T235" s="29">
        <v>34</v>
      </c>
      <c r="U235" s="27"/>
      <c r="V235" s="27"/>
      <c r="W235" s="27"/>
      <c r="X235" s="27"/>
      <c r="Y235" s="27"/>
      <c r="AE235" s="60"/>
      <c r="AF235" s="60"/>
      <c r="AH235" s="26"/>
      <c r="AI235" s="38"/>
      <c r="AJ235" s="38"/>
      <c r="AK235" s="38"/>
      <c r="AL235" s="30"/>
    </row>
    <row r="236" spans="1:38" ht="15">
      <c r="A236" s="58">
        <v>27</v>
      </c>
      <c r="B236" s="58">
        <v>26</v>
      </c>
      <c r="C236" s="1" t="s">
        <v>759</v>
      </c>
      <c r="D236" s="29" t="s">
        <v>96</v>
      </c>
      <c r="E236" s="29">
        <v>30</v>
      </c>
      <c r="F236" s="27"/>
      <c r="G236" s="27"/>
      <c r="H236" s="27"/>
      <c r="I236" s="27"/>
      <c r="J236" s="27"/>
      <c r="K236" s="32">
        <f t="shared" si="37"/>
        <v>30</v>
      </c>
      <c r="L236" s="32" t="s">
        <v>927</v>
      </c>
      <c r="M236" s="32"/>
      <c r="N236" s="39">
        <f t="shared" si="38"/>
        <v>29.977</v>
      </c>
      <c r="O236" s="32">
        <f t="shared" si="39"/>
        <v>1</v>
      </c>
      <c r="P236" s="32">
        <f t="shared" ca="1" si="40"/>
        <v>0</v>
      </c>
      <c r="Q236" s="33" t="s">
        <v>172</v>
      </c>
      <c r="R236" s="55">
        <f t="shared" si="41"/>
        <v>0</v>
      </c>
      <c r="S236" s="34">
        <f t="shared" si="42"/>
        <v>30.007000000000001</v>
      </c>
      <c r="T236" s="29">
        <v>30</v>
      </c>
      <c r="U236" s="27"/>
      <c r="V236" s="27"/>
      <c r="W236" s="27"/>
      <c r="X236" s="27"/>
      <c r="Y236" s="27"/>
      <c r="AE236" s="60"/>
      <c r="AF236" s="60"/>
      <c r="AH236" s="26"/>
      <c r="AI236" s="38"/>
      <c r="AJ236" s="38"/>
      <c r="AK236" s="38"/>
      <c r="AL236" s="30"/>
    </row>
    <row r="237" spans="1:38" ht="5.0999999999999996" customHeight="1">
      <c r="A237" s="27"/>
      <c r="B237" s="27"/>
      <c r="D237" s="50"/>
      <c r="E237" s="50"/>
      <c r="F237" s="50"/>
      <c r="G237" s="50"/>
      <c r="H237" s="50"/>
      <c r="I237" s="50"/>
      <c r="J237" s="50"/>
      <c r="K237" s="32"/>
      <c r="L237" s="27"/>
      <c r="M237" s="27"/>
      <c r="N237" s="39"/>
      <c r="O237" s="27"/>
      <c r="P237" s="27"/>
      <c r="R237" s="56"/>
      <c r="S237" s="34"/>
      <c r="T237" s="50"/>
      <c r="U237" s="50"/>
      <c r="V237" s="50"/>
      <c r="W237" s="50"/>
      <c r="X237" s="50"/>
      <c r="Y237" s="50"/>
      <c r="AE237" s="60"/>
      <c r="AF237" s="60"/>
      <c r="AH237" s="26"/>
      <c r="AI237" s="38"/>
      <c r="AJ237" s="38"/>
      <c r="AK237" s="38"/>
      <c r="AL237" s="30"/>
    </row>
    <row r="238" spans="1:38">
      <c r="D238" s="27"/>
      <c r="E238" s="27"/>
      <c r="F238" s="27"/>
      <c r="G238" s="27"/>
      <c r="H238" s="27"/>
      <c r="I238" s="27"/>
      <c r="J238" s="27"/>
      <c r="K238" s="32"/>
      <c r="L238" s="27"/>
      <c r="M238" s="27"/>
      <c r="N238" s="39"/>
      <c r="O238" s="27"/>
      <c r="P238" s="27"/>
      <c r="R238" s="59"/>
      <c r="S238" s="34"/>
      <c r="T238" s="27"/>
      <c r="U238" s="27"/>
      <c r="V238" s="27"/>
      <c r="W238" s="27"/>
      <c r="X238" s="27"/>
      <c r="Y238" s="27"/>
      <c r="AE238" s="60"/>
      <c r="AF238" s="60"/>
      <c r="AH238" s="26"/>
      <c r="AI238" s="38"/>
      <c r="AJ238" s="38"/>
      <c r="AK238" s="38"/>
      <c r="AL238" s="30"/>
    </row>
    <row r="239" spans="1:38" ht="15">
      <c r="A239" s="57"/>
      <c r="B239" s="57"/>
      <c r="C239" s="26" t="s">
        <v>323</v>
      </c>
      <c r="D239" s="27"/>
      <c r="E239" s="27"/>
      <c r="F239" s="27"/>
      <c r="G239" s="27"/>
      <c r="H239" s="27"/>
      <c r="I239" s="27"/>
      <c r="J239" s="27"/>
      <c r="K239" s="32"/>
      <c r="L239" s="27"/>
      <c r="M239" s="27"/>
      <c r="N239" s="39"/>
      <c r="O239" s="27"/>
      <c r="P239" s="27"/>
      <c r="Q239" s="50" t="str">
        <f>C239</f>
        <v>F65</v>
      </c>
      <c r="R239" s="56"/>
      <c r="S239" s="34"/>
      <c r="T239" s="27"/>
      <c r="U239" s="50"/>
      <c r="V239" s="50"/>
      <c r="W239" s="50"/>
      <c r="X239" s="50"/>
      <c r="Y239" s="50"/>
      <c r="AE239" s="60"/>
      <c r="AF239" s="60"/>
      <c r="AH239" s="26"/>
      <c r="AI239" s="38">
        <v>474</v>
      </c>
      <c r="AJ239" s="38">
        <v>463</v>
      </c>
      <c r="AK239" s="38">
        <v>444</v>
      </c>
      <c r="AL239" s="30"/>
    </row>
    <row r="240" spans="1:38" ht="15">
      <c r="A240" s="58">
        <v>1</v>
      </c>
      <c r="B240" s="58">
        <v>1</v>
      </c>
      <c r="C240" s="1" t="s">
        <v>376</v>
      </c>
      <c r="D240" s="29" t="s">
        <v>137</v>
      </c>
      <c r="E240" s="29">
        <v>115</v>
      </c>
      <c r="F240" s="27">
        <v>132</v>
      </c>
      <c r="G240" s="27"/>
      <c r="H240" s="27"/>
      <c r="I240" s="27"/>
      <c r="J240" s="27"/>
      <c r="K240" s="32">
        <f t="shared" ref="K240:K245" si="43">IFERROR(LARGE(E240:J240,1),0)+IF($D$5&gt;=2,IFERROR(LARGE(E240:J240,2),0),0)+IF($D$5&gt;=3,IFERROR(LARGE(E240:J240,3),0),0)+IF($D$5&gt;=4,IFERROR(LARGE(E240:J240,4),0),0)+IF($D$5&gt;=5,IFERROR(LARGE(E240:J240,5),0),0)+IF($D$5&gt;=6,IFERROR(LARGE(E240:J240,6),0),0)</f>
        <v>247</v>
      </c>
      <c r="L240" s="32" t="s">
        <v>927</v>
      </c>
      <c r="M240" s="32" t="s">
        <v>760</v>
      </c>
      <c r="N240" s="39">
        <f t="shared" ref="N240:N245" si="44">K240-(ROW(K240)-ROW(K$6))/10000</f>
        <v>246.97659999999999</v>
      </c>
      <c r="O240" s="32">
        <f t="shared" ref="O240:O245" si="45">COUNT(E240:J240)</f>
        <v>2</v>
      </c>
      <c r="P240" s="32">
        <f t="shared" ref="P240:P245" ca="1" si="46">IF(AND(O240=1,OFFSET(D240,0,P$3)&gt;0),"Y",0)</f>
        <v>0</v>
      </c>
      <c r="Q240" s="33" t="s">
        <v>323</v>
      </c>
      <c r="R240" s="55">
        <f t="shared" ref="R240:R245" si="47">1-(Q240=Q239)</f>
        <v>0</v>
      </c>
      <c r="S240" s="34">
        <f t="shared" ref="S240:S245" si="48">N240+T240/1000+U240/10000+V240/100000+W240/1000000+X240/10000000+Y240/100000000</f>
        <v>247.10480000000001</v>
      </c>
      <c r="T240" s="29">
        <v>115</v>
      </c>
      <c r="U240" s="27">
        <v>132</v>
      </c>
      <c r="V240" s="27"/>
      <c r="W240" s="27"/>
      <c r="X240" s="27"/>
      <c r="Y240" s="27"/>
      <c r="AE240" s="60"/>
      <c r="AF240" s="60"/>
      <c r="AH240" s="26"/>
      <c r="AI240" s="38"/>
      <c r="AJ240" s="38"/>
      <c r="AK240" s="38"/>
      <c r="AL240" s="30"/>
    </row>
    <row r="241" spans="1:38" ht="15">
      <c r="A241" s="58">
        <v>2</v>
      </c>
      <c r="B241" s="58">
        <v>2</v>
      </c>
      <c r="C241" s="1" t="s">
        <v>426</v>
      </c>
      <c r="D241" s="29" t="s">
        <v>85</v>
      </c>
      <c r="E241" s="29">
        <v>91</v>
      </c>
      <c r="F241" s="27">
        <v>109</v>
      </c>
      <c r="G241" s="27"/>
      <c r="H241" s="27"/>
      <c r="I241" s="27"/>
      <c r="J241" s="27"/>
      <c r="K241" s="32">
        <f t="shared" si="43"/>
        <v>200</v>
      </c>
      <c r="L241" s="32" t="s">
        <v>927</v>
      </c>
      <c r="M241" s="32" t="s">
        <v>761</v>
      </c>
      <c r="N241" s="39">
        <f t="shared" si="44"/>
        <v>199.97649999999999</v>
      </c>
      <c r="O241" s="32">
        <f t="shared" si="45"/>
        <v>2</v>
      </c>
      <c r="P241" s="32">
        <f t="shared" ca="1" si="46"/>
        <v>0</v>
      </c>
      <c r="Q241" s="33" t="s">
        <v>323</v>
      </c>
      <c r="R241" s="55">
        <f t="shared" si="47"/>
        <v>0</v>
      </c>
      <c r="S241" s="34">
        <f t="shared" si="48"/>
        <v>200.07839999999999</v>
      </c>
      <c r="T241" s="29">
        <v>91</v>
      </c>
      <c r="U241" s="27">
        <v>109</v>
      </c>
      <c r="V241" s="27"/>
      <c r="W241" s="27"/>
      <c r="X241" s="27"/>
      <c r="Y241" s="27"/>
      <c r="AE241" s="60"/>
      <c r="AF241" s="60"/>
      <c r="AH241" s="26"/>
      <c r="AI241" s="38"/>
      <c r="AJ241" s="38"/>
      <c r="AK241" s="38"/>
      <c r="AL241" s="30"/>
    </row>
    <row r="242" spans="1:38" ht="15">
      <c r="A242" s="58">
        <v>3</v>
      </c>
      <c r="B242" s="58">
        <v>3</v>
      </c>
      <c r="C242" s="1" t="s">
        <v>322</v>
      </c>
      <c r="D242" s="29" t="s">
        <v>77</v>
      </c>
      <c r="E242" s="29"/>
      <c r="F242" s="27">
        <v>154</v>
      </c>
      <c r="G242" s="27"/>
      <c r="H242" s="27"/>
      <c r="I242" s="27"/>
      <c r="J242" s="27"/>
      <c r="K242" s="32">
        <f t="shared" si="43"/>
        <v>154</v>
      </c>
      <c r="L242" s="32" t="s">
        <v>927</v>
      </c>
      <c r="M242" s="32" t="s">
        <v>762</v>
      </c>
      <c r="N242" s="39">
        <f t="shared" si="44"/>
        <v>153.97640000000001</v>
      </c>
      <c r="O242" s="32">
        <f t="shared" si="45"/>
        <v>1</v>
      </c>
      <c r="P242" s="32" t="str">
        <f t="shared" ca="1" si="46"/>
        <v>Y</v>
      </c>
      <c r="Q242" s="33" t="s">
        <v>323</v>
      </c>
      <c r="R242" s="34">
        <f t="shared" si="47"/>
        <v>0</v>
      </c>
      <c r="S242" s="34">
        <f t="shared" si="48"/>
        <v>153.99180000000001</v>
      </c>
      <c r="T242" s="29"/>
      <c r="U242" s="27">
        <v>154</v>
      </c>
      <c r="V242" s="27"/>
      <c r="W242" s="27"/>
      <c r="X242" s="27"/>
      <c r="Y242" s="27"/>
      <c r="AE242" s="60"/>
      <c r="AF242" s="60"/>
      <c r="AH242" s="26"/>
      <c r="AI242" s="38"/>
      <c r="AJ242" s="38"/>
      <c r="AK242" s="38"/>
      <c r="AL242" s="30"/>
    </row>
    <row r="243" spans="1:38" ht="15">
      <c r="A243" s="58">
        <v>4</v>
      </c>
      <c r="B243" s="58">
        <v>4</v>
      </c>
      <c r="C243" s="1" t="s">
        <v>763</v>
      </c>
      <c r="D243" s="29" t="s">
        <v>108</v>
      </c>
      <c r="E243" s="29">
        <v>75</v>
      </c>
      <c r="F243" s="27"/>
      <c r="G243" s="27"/>
      <c r="H243" s="27"/>
      <c r="I243" s="27"/>
      <c r="J243" s="27"/>
      <c r="K243" s="32">
        <f t="shared" si="43"/>
        <v>75</v>
      </c>
      <c r="L243" s="32" t="s">
        <v>927</v>
      </c>
      <c r="M243" s="32"/>
      <c r="N243" s="39">
        <f t="shared" si="44"/>
        <v>74.976299999999995</v>
      </c>
      <c r="O243" s="32">
        <f t="shared" si="45"/>
        <v>1</v>
      </c>
      <c r="P243" s="32">
        <f t="shared" ca="1" si="46"/>
        <v>0</v>
      </c>
      <c r="Q243" s="33" t="s">
        <v>323</v>
      </c>
      <c r="R243" s="55">
        <f t="shared" si="47"/>
        <v>0</v>
      </c>
      <c r="S243" s="34">
        <f t="shared" si="48"/>
        <v>75.051299999999998</v>
      </c>
      <c r="T243" s="29">
        <v>75</v>
      </c>
      <c r="U243" s="27"/>
      <c r="V243" s="27"/>
      <c r="W243" s="27"/>
      <c r="X243" s="27"/>
      <c r="Y243" s="27"/>
      <c r="AE243" s="60"/>
      <c r="AF243" s="60"/>
      <c r="AH243" s="26"/>
      <c r="AI243" s="38"/>
      <c r="AJ243" s="38"/>
      <c r="AK243" s="38"/>
      <c r="AL243" s="30"/>
    </row>
    <row r="244" spans="1:38" ht="15">
      <c r="A244" s="58">
        <v>5</v>
      </c>
      <c r="B244" s="58">
        <v>5</v>
      </c>
      <c r="C244" s="1" t="s">
        <v>764</v>
      </c>
      <c r="D244" s="29" t="s">
        <v>56</v>
      </c>
      <c r="E244" s="29">
        <v>74</v>
      </c>
      <c r="F244" s="27"/>
      <c r="G244" s="27"/>
      <c r="H244" s="27"/>
      <c r="I244" s="27"/>
      <c r="J244" s="27"/>
      <c r="K244" s="32">
        <f t="shared" si="43"/>
        <v>74</v>
      </c>
      <c r="L244" s="32" t="s">
        <v>927</v>
      </c>
      <c r="M244" s="32"/>
      <c r="N244" s="39">
        <f t="shared" si="44"/>
        <v>73.976200000000006</v>
      </c>
      <c r="O244" s="32">
        <f t="shared" si="45"/>
        <v>1</v>
      </c>
      <c r="P244" s="32">
        <f t="shared" ca="1" si="46"/>
        <v>0</v>
      </c>
      <c r="Q244" s="33" t="s">
        <v>323</v>
      </c>
      <c r="R244" s="55">
        <f t="shared" si="47"/>
        <v>0</v>
      </c>
      <c r="S244" s="34">
        <f t="shared" si="48"/>
        <v>74.050200000000004</v>
      </c>
      <c r="T244" s="29">
        <v>74</v>
      </c>
      <c r="U244" s="27"/>
      <c r="V244" s="27"/>
      <c r="W244" s="27"/>
      <c r="X244" s="27"/>
      <c r="Y244" s="27"/>
      <c r="AE244" s="60"/>
      <c r="AF244" s="60"/>
      <c r="AH244" s="26"/>
      <c r="AI244" s="38"/>
      <c r="AJ244" s="38"/>
      <c r="AK244" s="38"/>
      <c r="AL244" s="30"/>
    </row>
    <row r="245" spans="1:38" ht="15">
      <c r="A245" s="58">
        <v>6</v>
      </c>
      <c r="B245" s="58">
        <v>6</v>
      </c>
      <c r="C245" s="1" t="s">
        <v>493</v>
      </c>
      <c r="D245" s="29" t="s">
        <v>77</v>
      </c>
      <c r="E245" s="29"/>
      <c r="F245" s="27">
        <v>69</v>
      </c>
      <c r="G245" s="27"/>
      <c r="H245" s="27"/>
      <c r="I245" s="27"/>
      <c r="J245" s="27"/>
      <c r="K245" s="32">
        <f t="shared" si="43"/>
        <v>69</v>
      </c>
      <c r="L245" s="32" t="s">
        <v>927</v>
      </c>
      <c r="M245" s="32"/>
      <c r="N245" s="39">
        <f t="shared" si="44"/>
        <v>68.976100000000002</v>
      </c>
      <c r="O245" s="32">
        <f t="shared" si="45"/>
        <v>1</v>
      </c>
      <c r="P245" s="32" t="str">
        <f t="shared" ca="1" si="46"/>
        <v>Y</v>
      </c>
      <c r="Q245" s="33" t="s">
        <v>323</v>
      </c>
      <c r="R245" s="34">
        <f t="shared" si="47"/>
        <v>0</v>
      </c>
      <c r="S245" s="34">
        <f t="shared" si="48"/>
        <v>68.983000000000004</v>
      </c>
      <c r="T245" s="29"/>
      <c r="U245" s="27">
        <v>69</v>
      </c>
      <c r="V245" s="27"/>
      <c r="W245" s="27"/>
      <c r="X245" s="27"/>
      <c r="Y245" s="27"/>
      <c r="AE245" s="60"/>
      <c r="AF245" s="60"/>
      <c r="AH245" s="26"/>
      <c r="AI245" s="38"/>
      <c r="AJ245" s="38"/>
      <c r="AK245" s="38"/>
      <c r="AL245" s="30"/>
    </row>
    <row r="246" spans="1:38" ht="3" customHeight="1">
      <c r="D246" s="50"/>
      <c r="E246" s="50"/>
      <c r="F246" s="50"/>
      <c r="G246" s="50"/>
      <c r="H246" s="50"/>
      <c r="I246" s="50"/>
      <c r="J246" s="50"/>
      <c r="K246" s="32"/>
      <c r="L246" s="27"/>
      <c r="M246" s="27"/>
      <c r="N246" s="39"/>
      <c r="O246" s="27"/>
      <c r="P246" s="27"/>
      <c r="R246" s="56"/>
      <c r="S246" s="34"/>
      <c r="T246" s="50"/>
      <c r="U246" s="50"/>
      <c r="V246" s="50"/>
      <c r="W246" s="50"/>
      <c r="X246" s="50"/>
      <c r="Y246" s="50"/>
      <c r="AE246" s="60"/>
      <c r="AF246" s="60"/>
      <c r="AH246" s="26"/>
      <c r="AI246" s="38"/>
      <c r="AJ246" s="38"/>
      <c r="AK246" s="38"/>
      <c r="AL246" s="30"/>
    </row>
    <row r="247" spans="1:38">
      <c r="D247" s="27"/>
      <c r="E247" s="27"/>
      <c r="F247" s="27"/>
      <c r="G247" s="27"/>
      <c r="H247" s="27"/>
      <c r="I247" s="27"/>
      <c r="J247" s="27"/>
      <c r="K247" s="32"/>
      <c r="L247" s="27"/>
      <c r="M247" s="27"/>
      <c r="N247" s="39"/>
      <c r="O247" s="27"/>
      <c r="P247" s="27"/>
      <c r="R247" s="59"/>
      <c r="S247" s="34"/>
      <c r="T247" s="27"/>
      <c r="U247" s="27"/>
      <c r="V247" s="27"/>
      <c r="W247" s="27"/>
      <c r="X247" s="27"/>
      <c r="Y247" s="27"/>
      <c r="AE247" s="60"/>
      <c r="AF247" s="60"/>
      <c r="AH247" s="26"/>
      <c r="AI247" s="38"/>
      <c r="AJ247" s="38"/>
      <c r="AK247" s="38"/>
      <c r="AL247" s="30"/>
    </row>
    <row r="248" spans="1:38" ht="15">
      <c r="A248" s="57"/>
      <c r="B248" s="57"/>
      <c r="C248" s="26" t="s">
        <v>450</v>
      </c>
      <c r="D248" s="27"/>
      <c r="E248" s="27"/>
      <c r="F248" s="27"/>
      <c r="G248" s="27"/>
      <c r="H248" s="27"/>
      <c r="I248" s="27"/>
      <c r="J248" s="27"/>
      <c r="K248" s="32"/>
      <c r="L248" s="27"/>
      <c r="M248" s="27"/>
      <c r="N248" s="39"/>
      <c r="O248" s="27"/>
      <c r="P248" s="27"/>
      <c r="Q248" s="50" t="str">
        <f>C248</f>
        <v>F70</v>
      </c>
      <c r="R248" s="56"/>
      <c r="S248" s="34"/>
      <c r="T248" s="27"/>
      <c r="U248" s="50"/>
      <c r="V248" s="50"/>
      <c r="W248" s="50"/>
      <c r="X248" s="50"/>
      <c r="Y248" s="50"/>
      <c r="AE248" s="60"/>
      <c r="AF248" s="60"/>
      <c r="AH248" s="26"/>
      <c r="AI248" s="38">
        <v>435</v>
      </c>
      <c r="AJ248" s="38">
        <v>362</v>
      </c>
      <c r="AK248" s="38">
        <v>334</v>
      </c>
      <c r="AL248" s="30"/>
    </row>
    <row r="249" spans="1:38" ht="15">
      <c r="A249" s="58">
        <v>1</v>
      </c>
      <c r="B249" s="58">
        <v>1</v>
      </c>
      <c r="C249" s="1" t="s">
        <v>449</v>
      </c>
      <c r="D249" s="29" t="s">
        <v>85</v>
      </c>
      <c r="E249" s="29">
        <v>83</v>
      </c>
      <c r="F249" s="27">
        <v>97</v>
      </c>
      <c r="G249" s="27"/>
      <c r="H249" s="27"/>
      <c r="I249" s="27"/>
      <c r="J249" s="27"/>
      <c r="K249" s="32">
        <f t="shared" ref="K249:K254" si="49">IFERROR(LARGE(E249:J249,1),0)+IF($D$5&gt;=2,IFERROR(LARGE(E249:J249,2),0),0)+IF($D$5&gt;=3,IFERROR(LARGE(E249:J249,3),0),0)+IF($D$5&gt;=4,IFERROR(LARGE(E249:J249,4),0),0)+IF($D$5&gt;=5,IFERROR(LARGE(E249:J249,5),0),0)+IF($D$5&gt;=6,IFERROR(LARGE(E249:J249,6),0),0)</f>
        <v>180</v>
      </c>
      <c r="L249" s="32" t="s">
        <v>927</v>
      </c>
      <c r="M249" s="32" t="s">
        <v>765</v>
      </c>
      <c r="N249" s="39">
        <f t="shared" ref="N249:N254" si="50">K249-(ROW(K249)-ROW(K$6))/10000</f>
        <v>179.97569999999999</v>
      </c>
      <c r="O249" s="32">
        <f t="shared" ref="O249:O254" si="51">COUNT(E249:J249)</f>
        <v>2</v>
      </c>
      <c r="P249" s="32">
        <f t="shared" ref="P249:P254" ca="1" si="52">IF(AND(O249=1,OFFSET(D249,0,P$3)&gt;0),"Y",0)</f>
        <v>0</v>
      </c>
      <c r="Q249" s="33" t="s">
        <v>450</v>
      </c>
      <c r="R249" s="55">
        <f t="shared" ref="R249:R254" si="53">1-(Q249=Q248)</f>
        <v>0</v>
      </c>
      <c r="S249" s="34">
        <f t="shared" ref="S249:S254" si="54">N249+T249/1000+U249/10000+V249/100000+W249/1000000+X249/10000000+Y249/100000000</f>
        <v>180.0684</v>
      </c>
      <c r="T249" s="29">
        <v>83</v>
      </c>
      <c r="U249" s="27">
        <v>97</v>
      </c>
      <c r="V249" s="27"/>
      <c r="W249" s="27"/>
      <c r="X249" s="27"/>
      <c r="Y249" s="27"/>
      <c r="AE249" s="60"/>
      <c r="AF249" s="60"/>
      <c r="AH249" s="26"/>
      <c r="AI249" s="38"/>
      <c r="AJ249" s="38"/>
      <c r="AK249" s="38"/>
      <c r="AL249" s="30"/>
    </row>
    <row r="250" spans="1:38" ht="15">
      <c r="A250" s="58">
        <v>2</v>
      </c>
      <c r="B250" s="58">
        <v>2</v>
      </c>
      <c r="C250" s="1" t="s">
        <v>459</v>
      </c>
      <c r="D250" s="29" t="s">
        <v>85</v>
      </c>
      <c r="E250" s="29">
        <v>78</v>
      </c>
      <c r="F250" s="27">
        <v>93</v>
      </c>
      <c r="G250" s="27"/>
      <c r="H250" s="27"/>
      <c r="I250" s="27"/>
      <c r="J250" s="27"/>
      <c r="K250" s="32">
        <f t="shared" si="49"/>
        <v>171</v>
      </c>
      <c r="L250" s="32" t="s">
        <v>927</v>
      </c>
      <c r="M250" s="32" t="s">
        <v>766</v>
      </c>
      <c r="N250" s="39">
        <f t="shared" si="50"/>
        <v>170.97559999999999</v>
      </c>
      <c r="O250" s="32">
        <f t="shared" si="51"/>
        <v>2</v>
      </c>
      <c r="P250" s="32">
        <f t="shared" ca="1" si="52"/>
        <v>0</v>
      </c>
      <c r="Q250" s="33" t="s">
        <v>450</v>
      </c>
      <c r="R250" s="55">
        <f t="shared" si="53"/>
        <v>0</v>
      </c>
      <c r="S250" s="34">
        <f t="shared" si="54"/>
        <v>171.06289999999998</v>
      </c>
      <c r="T250" s="29">
        <v>78</v>
      </c>
      <c r="U250" s="27">
        <v>93</v>
      </c>
      <c r="V250" s="27"/>
      <c r="W250" s="27"/>
      <c r="X250" s="27"/>
      <c r="Y250" s="27"/>
      <c r="AE250" s="60"/>
      <c r="AF250" s="60"/>
      <c r="AH250" s="26"/>
      <c r="AI250" s="38"/>
      <c r="AJ250" s="38"/>
      <c r="AK250" s="38"/>
      <c r="AL250" s="30"/>
    </row>
    <row r="251" spans="1:38" ht="15">
      <c r="A251" s="58">
        <v>3</v>
      </c>
      <c r="B251" s="58">
        <v>3</v>
      </c>
      <c r="C251" s="1" t="s">
        <v>460</v>
      </c>
      <c r="D251" s="29" t="s">
        <v>77</v>
      </c>
      <c r="E251" s="29">
        <v>69</v>
      </c>
      <c r="F251" s="27">
        <v>92</v>
      </c>
      <c r="G251" s="27"/>
      <c r="H251" s="27"/>
      <c r="I251" s="27"/>
      <c r="J251" s="27"/>
      <c r="K251" s="32">
        <f t="shared" si="49"/>
        <v>161</v>
      </c>
      <c r="L251" s="32" t="s">
        <v>927</v>
      </c>
      <c r="M251" s="32" t="s">
        <v>767</v>
      </c>
      <c r="N251" s="39">
        <f t="shared" si="50"/>
        <v>160.97550000000001</v>
      </c>
      <c r="O251" s="32">
        <f t="shared" si="51"/>
        <v>2</v>
      </c>
      <c r="P251" s="32">
        <f t="shared" ca="1" si="52"/>
        <v>0</v>
      </c>
      <c r="Q251" s="33" t="s">
        <v>450</v>
      </c>
      <c r="R251" s="55">
        <f t="shared" si="53"/>
        <v>0</v>
      </c>
      <c r="S251" s="34">
        <f t="shared" si="54"/>
        <v>161.05369999999999</v>
      </c>
      <c r="T251" s="29">
        <v>69</v>
      </c>
      <c r="U251" s="27">
        <v>92</v>
      </c>
      <c r="V251" s="27"/>
      <c r="W251" s="27"/>
      <c r="X251" s="27"/>
      <c r="Y251" s="27"/>
      <c r="AE251" s="60"/>
      <c r="AF251" s="60"/>
      <c r="AH251" s="26"/>
      <c r="AI251" s="38"/>
      <c r="AJ251" s="38"/>
      <c r="AK251" s="38"/>
      <c r="AL251" s="30"/>
    </row>
    <row r="252" spans="1:38" ht="15">
      <c r="A252" s="58">
        <v>4</v>
      </c>
      <c r="B252" s="58">
        <v>4</v>
      </c>
      <c r="C252" s="1" t="s">
        <v>484</v>
      </c>
      <c r="D252" s="29" t="s">
        <v>36</v>
      </c>
      <c r="E252" s="29">
        <v>80</v>
      </c>
      <c r="F252" s="27">
        <v>76</v>
      </c>
      <c r="G252" s="27"/>
      <c r="H252" s="27"/>
      <c r="I252" s="27"/>
      <c r="J252" s="27"/>
      <c r="K252" s="32">
        <f t="shared" si="49"/>
        <v>156</v>
      </c>
      <c r="L252" s="32" t="s">
        <v>927</v>
      </c>
      <c r="M252" s="32"/>
      <c r="N252" s="39">
        <f t="shared" si="50"/>
        <v>155.97540000000001</v>
      </c>
      <c r="O252" s="32">
        <f t="shared" si="51"/>
        <v>2</v>
      </c>
      <c r="P252" s="32">
        <f t="shared" ca="1" si="52"/>
        <v>0</v>
      </c>
      <c r="Q252" s="33" t="s">
        <v>450</v>
      </c>
      <c r="R252" s="55">
        <f t="shared" si="53"/>
        <v>0</v>
      </c>
      <c r="S252" s="34">
        <f t="shared" si="54"/>
        <v>156.06300000000002</v>
      </c>
      <c r="T252" s="29">
        <v>80</v>
      </c>
      <c r="U252" s="27">
        <v>76</v>
      </c>
      <c r="V252" s="27"/>
      <c r="W252" s="27"/>
      <c r="X252" s="27"/>
      <c r="Y252" s="27"/>
      <c r="AE252" s="60"/>
      <c r="AF252" s="60"/>
      <c r="AH252" s="26"/>
      <c r="AI252" s="38"/>
      <c r="AJ252" s="38"/>
      <c r="AK252" s="38"/>
      <c r="AL252" s="30"/>
    </row>
    <row r="253" spans="1:38" ht="15">
      <c r="A253" s="58">
        <v>5</v>
      </c>
      <c r="B253" s="58">
        <v>5</v>
      </c>
      <c r="C253" s="1" t="s">
        <v>469</v>
      </c>
      <c r="D253" s="29" t="s">
        <v>85</v>
      </c>
      <c r="E253" s="29">
        <v>67</v>
      </c>
      <c r="F253" s="27">
        <v>85</v>
      </c>
      <c r="G253" s="27"/>
      <c r="H253" s="27"/>
      <c r="I253" s="27"/>
      <c r="J253" s="27"/>
      <c r="K253" s="32">
        <f t="shared" si="49"/>
        <v>152</v>
      </c>
      <c r="L253" s="32" t="s">
        <v>927</v>
      </c>
      <c r="M253" s="32"/>
      <c r="N253" s="39">
        <f t="shared" si="50"/>
        <v>151.9753</v>
      </c>
      <c r="O253" s="32">
        <f t="shared" si="51"/>
        <v>2</v>
      </c>
      <c r="P253" s="32">
        <f t="shared" ca="1" si="52"/>
        <v>0</v>
      </c>
      <c r="Q253" s="33" t="s">
        <v>450</v>
      </c>
      <c r="R253" s="55">
        <f t="shared" si="53"/>
        <v>0</v>
      </c>
      <c r="S253" s="34">
        <f t="shared" si="54"/>
        <v>152.05080000000001</v>
      </c>
      <c r="T253" s="29">
        <v>67</v>
      </c>
      <c r="U253" s="27">
        <v>85</v>
      </c>
      <c r="V253" s="27"/>
      <c r="W253" s="27"/>
      <c r="X253" s="27"/>
      <c r="Y253" s="27"/>
      <c r="AE253" s="60"/>
      <c r="AF253" s="60"/>
      <c r="AH253" s="26"/>
      <c r="AI253" s="38"/>
      <c r="AJ253" s="38"/>
      <c r="AK253" s="38"/>
      <c r="AL253" s="30"/>
    </row>
    <row r="254" spans="1:38" ht="15">
      <c r="A254" s="58">
        <v>6</v>
      </c>
      <c r="B254" s="58">
        <v>6</v>
      </c>
      <c r="C254" s="1" t="s">
        <v>499</v>
      </c>
      <c r="D254" s="29" t="s">
        <v>391</v>
      </c>
      <c r="E254" s="29">
        <v>29</v>
      </c>
      <c r="F254" s="27">
        <v>63</v>
      </c>
      <c r="G254" s="27"/>
      <c r="H254" s="27"/>
      <c r="I254" s="27"/>
      <c r="J254" s="27"/>
      <c r="K254" s="32">
        <f t="shared" si="49"/>
        <v>92</v>
      </c>
      <c r="L254" s="32" t="s">
        <v>927</v>
      </c>
      <c r="M254" s="32"/>
      <c r="N254" s="39">
        <f t="shared" si="50"/>
        <v>91.975200000000001</v>
      </c>
      <c r="O254" s="32">
        <f t="shared" si="51"/>
        <v>2</v>
      </c>
      <c r="P254" s="32">
        <f t="shared" ca="1" si="52"/>
        <v>0</v>
      </c>
      <c r="Q254" s="33" t="s">
        <v>450</v>
      </c>
      <c r="R254" s="55">
        <f t="shared" si="53"/>
        <v>0</v>
      </c>
      <c r="S254" s="34">
        <f t="shared" si="54"/>
        <v>92.010499999999993</v>
      </c>
      <c r="T254" s="29">
        <v>29</v>
      </c>
      <c r="U254" s="27">
        <v>63</v>
      </c>
      <c r="V254" s="27"/>
      <c r="W254" s="27"/>
      <c r="X254" s="27"/>
      <c r="Y254" s="27"/>
      <c r="AE254" s="60"/>
      <c r="AF254" s="60"/>
      <c r="AH254" s="26"/>
      <c r="AI254" s="38"/>
      <c r="AJ254" s="38"/>
      <c r="AK254" s="38"/>
      <c r="AL254" s="30"/>
    </row>
    <row r="255" spans="1:38" s="26" customFormat="1" ht="3" customHeight="1">
      <c r="A255" s="2"/>
      <c r="B255" s="2"/>
      <c r="C255" s="2"/>
      <c r="D255" s="27"/>
      <c r="E255" s="27"/>
      <c r="F255" s="27"/>
      <c r="G255" s="27"/>
      <c r="H255" s="27"/>
      <c r="I255" s="27"/>
      <c r="J255" s="27"/>
      <c r="K255" s="27"/>
      <c r="L255" s="27"/>
      <c r="M255" s="27"/>
      <c r="N255" s="39"/>
      <c r="O255" s="27"/>
      <c r="P255" s="27"/>
      <c r="R255" s="59"/>
      <c r="S255" s="61"/>
      <c r="T255" s="27"/>
      <c r="U255" s="27"/>
      <c r="V255" s="27"/>
      <c r="W255" s="27"/>
      <c r="X255" s="27"/>
      <c r="Y255" s="27"/>
      <c r="AE255" s="54"/>
      <c r="AF255" s="54"/>
      <c r="AI255" s="38"/>
      <c r="AJ255" s="38"/>
      <c r="AK255" s="38"/>
      <c r="AL255" s="48"/>
    </row>
    <row r="256" spans="1:38">
      <c r="J256" s="27"/>
      <c r="K256" s="27"/>
      <c r="L256" s="27"/>
      <c r="M256" s="27"/>
      <c r="N256" s="27"/>
      <c r="O256" s="27"/>
      <c r="P256" s="27"/>
      <c r="R256" s="62"/>
      <c r="S256" s="27"/>
      <c r="AH256" s="26"/>
      <c r="AI256" s="26"/>
    </row>
    <row r="257" spans="10:35">
      <c r="J257" s="27"/>
      <c r="K257" s="27"/>
      <c r="L257" s="27"/>
      <c r="M257" s="27"/>
      <c r="N257" s="27"/>
      <c r="O257" s="27"/>
      <c r="P257" s="27"/>
      <c r="R257" s="62"/>
      <c r="S257" s="27"/>
      <c r="AH257" s="26"/>
      <c r="AI257" s="26"/>
    </row>
    <row r="258" spans="10:35">
      <c r="J258" s="27"/>
      <c r="K258" s="27"/>
      <c r="L258" s="27"/>
      <c r="M258" s="27"/>
      <c r="N258" s="27"/>
      <c r="O258" s="27"/>
      <c r="P258" s="27"/>
      <c r="R258" s="62"/>
      <c r="S258" s="27"/>
      <c r="AH258" s="26"/>
      <c r="AI258" s="26"/>
    </row>
    <row r="259" spans="10:35">
      <c r="J259" s="27"/>
      <c r="K259" s="27"/>
      <c r="L259" s="27"/>
      <c r="M259" s="27"/>
      <c r="N259" s="27"/>
      <c r="O259" s="27"/>
      <c r="P259" s="27"/>
      <c r="R259" s="62"/>
      <c r="S259" s="27"/>
      <c r="AH259" s="26"/>
      <c r="AI259" s="26"/>
    </row>
    <row r="260" spans="10:35">
      <c r="J260" s="27"/>
      <c r="K260" s="27"/>
      <c r="L260" s="27"/>
      <c r="M260" s="27"/>
      <c r="N260" s="27"/>
      <c r="O260" s="27"/>
      <c r="P260" s="27"/>
      <c r="R260" s="62"/>
      <c r="S260" s="27"/>
    </row>
    <row r="261" spans="10:35">
      <c r="J261" s="27"/>
      <c r="K261" s="27"/>
      <c r="L261" s="27"/>
      <c r="M261" s="27"/>
      <c r="N261" s="27"/>
      <c r="O261" s="27"/>
      <c r="P261" s="27"/>
      <c r="R261" s="62"/>
      <c r="S261" s="27"/>
    </row>
    <row r="262" spans="10:35">
      <c r="J262" s="27"/>
      <c r="K262" s="27"/>
      <c r="L262" s="27"/>
      <c r="M262" s="27"/>
      <c r="N262" s="27"/>
      <c r="O262" s="27"/>
      <c r="P262" s="27"/>
      <c r="R262" s="62"/>
      <c r="S262" s="27"/>
    </row>
    <row r="263" spans="10:35">
      <c r="J263" s="27"/>
      <c r="K263" s="27"/>
      <c r="L263" s="27"/>
      <c r="M263" s="27"/>
      <c r="N263" s="27"/>
      <c r="O263" s="27"/>
      <c r="P263" s="27"/>
      <c r="R263" s="62"/>
      <c r="S263" s="27"/>
    </row>
    <row r="264" spans="10:35">
      <c r="J264" s="27"/>
      <c r="K264" s="27"/>
      <c r="L264" s="27"/>
      <c r="M264" s="27"/>
      <c r="N264" s="27"/>
      <c r="O264" s="27"/>
      <c r="P264" s="27"/>
      <c r="R264" s="62"/>
      <c r="S264" s="27"/>
    </row>
    <row r="265" spans="10:35">
      <c r="J265" s="27"/>
      <c r="K265" s="27"/>
      <c r="L265" s="27"/>
      <c r="M265" s="27"/>
      <c r="N265" s="27"/>
      <c r="O265" s="27"/>
      <c r="P265" s="27"/>
      <c r="R265" s="62"/>
      <c r="S265" s="27"/>
    </row>
    <row r="266" spans="10:35">
      <c r="J266" s="27"/>
      <c r="K266" s="27"/>
      <c r="L266" s="27"/>
      <c r="M266" s="27"/>
      <c r="N266" s="27"/>
      <c r="O266" s="27"/>
      <c r="P266" s="27"/>
      <c r="R266" s="62"/>
      <c r="S266" s="27"/>
    </row>
    <row r="267" spans="10:35">
      <c r="J267" s="27"/>
      <c r="K267" s="27"/>
      <c r="L267" s="27"/>
      <c r="M267" s="27"/>
      <c r="N267" s="27"/>
      <c r="O267" s="27"/>
      <c r="P267" s="27"/>
      <c r="R267" s="62"/>
      <c r="S267" s="27"/>
    </row>
    <row r="268" spans="10:35">
      <c r="J268" s="27"/>
      <c r="K268" s="27"/>
      <c r="L268" s="27"/>
      <c r="M268" s="27"/>
      <c r="N268" s="27"/>
      <c r="O268" s="27"/>
      <c r="P268" s="27"/>
      <c r="R268" s="62"/>
      <c r="S268" s="27"/>
    </row>
    <row r="269" spans="10:35">
      <c r="J269" s="27"/>
      <c r="K269" s="27"/>
      <c r="L269" s="27"/>
      <c r="M269" s="27"/>
      <c r="N269" s="27"/>
      <c r="O269" s="27"/>
      <c r="P269" s="27"/>
      <c r="R269" s="62"/>
      <c r="S269" s="27"/>
    </row>
    <row r="270" spans="10:35">
      <c r="J270" s="27"/>
      <c r="K270" s="27"/>
      <c r="L270" s="27"/>
      <c r="M270" s="27"/>
      <c r="N270" s="27"/>
      <c r="O270" s="27"/>
      <c r="P270" s="27"/>
      <c r="R270" s="62"/>
      <c r="S270" s="27"/>
    </row>
    <row r="271" spans="10:35">
      <c r="J271" s="27"/>
      <c r="K271" s="27"/>
      <c r="L271" s="27"/>
      <c r="M271" s="27"/>
      <c r="N271" s="27"/>
      <c r="O271" s="27"/>
      <c r="P271" s="27"/>
      <c r="R271" s="62"/>
      <c r="S271" s="27"/>
    </row>
    <row r="272" spans="10:35">
      <c r="J272" s="27"/>
      <c r="K272" s="27"/>
      <c r="L272" s="27"/>
      <c r="M272" s="27"/>
      <c r="N272" s="27"/>
      <c r="O272" s="27"/>
      <c r="P272" s="27"/>
      <c r="R272" s="62"/>
      <c r="S272" s="27"/>
    </row>
    <row r="273" spans="10:19">
      <c r="J273" s="27"/>
      <c r="K273" s="27"/>
      <c r="L273" s="27"/>
      <c r="M273" s="27"/>
      <c r="N273" s="27"/>
      <c r="O273" s="27"/>
      <c r="P273" s="27"/>
      <c r="R273" s="62"/>
      <c r="S273" s="27"/>
    </row>
    <row r="274" spans="10:19">
      <c r="J274" s="27"/>
      <c r="K274" s="27"/>
      <c r="L274" s="27"/>
      <c r="M274" s="27"/>
      <c r="N274" s="27"/>
      <c r="O274" s="27"/>
      <c r="P274" s="27"/>
      <c r="R274" s="62"/>
      <c r="S274" s="27"/>
    </row>
    <row r="275" spans="10:19">
      <c r="J275" s="27"/>
      <c r="K275" s="27"/>
      <c r="L275" s="27"/>
      <c r="M275" s="27"/>
      <c r="N275" s="27"/>
      <c r="O275" s="27"/>
      <c r="P275" s="27"/>
      <c r="R275" s="62"/>
      <c r="S275" s="27"/>
    </row>
    <row r="276" spans="10:19">
      <c r="J276" s="27"/>
      <c r="K276" s="27"/>
      <c r="L276" s="27"/>
      <c r="M276" s="27"/>
      <c r="N276" s="27"/>
      <c r="O276" s="27"/>
      <c r="P276" s="27"/>
      <c r="R276" s="62"/>
      <c r="S276" s="27"/>
    </row>
    <row r="277" spans="10:19">
      <c r="J277" s="27"/>
      <c r="K277" s="27"/>
      <c r="L277" s="27"/>
      <c r="M277" s="27"/>
      <c r="N277" s="27"/>
      <c r="O277" s="27"/>
      <c r="P277" s="27"/>
      <c r="R277" s="62"/>
      <c r="S277" s="27"/>
    </row>
    <row r="278" spans="10:19">
      <c r="J278" s="27"/>
      <c r="K278" s="27"/>
      <c r="L278" s="27"/>
      <c r="M278" s="27"/>
      <c r="N278" s="27"/>
      <c r="O278" s="27"/>
      <c r="P278" s="27"/>
      <c r="R278" s="62"/>
      <c r="S278" s="27"/>
    </row>
    <row r="279" spans="10:19">
      <c r="J279" s="27"/>
      <c r="K279" s="27"/>
      <c r="L279" s="27"/>
      <c r="M279" s="27"/>
      <c r="N279" s="27"/>
      <c r="O279" s="27"/>
      <c r="P279" s="27"/>
      <c r="R279" s="62"/>
      <c r="S279" s="27"/>
    </row>
    <row r="280" spans="10:19">
      <c r="J280" s="27"/>
      <c r="K280" s="27"/>
      <c r="L280" s="27"/>
      <c r="M280" s="27"/>
      <c r="N280" s="27"/>
      <c r="O280" s="27"/>
      <c r="P280" s="27"/>
      <c r="R280" s="62"/>
      <c r="S280" s="27"/>
    </row>
    <row r="281" spans="10:19">
      <c r="J281" s="27"/>
      <c r="K281" s="27"/>
      <c r="L281" s="27"/>
      <c r="M281" s="27"/>
      <c r="N281" s="27"/>
      <c r="O281" s="27"/>
      <c r="P281" s="27"/>
      <c r="R281" s="62"/>
      <c r="S281" s="27"/>
    </row>
    <row r="282" spans="10:19">
      <c r="J282" s="27"/>
      <c r="K282" s="27"/>
      <c r="L282" s="27"/>
      <c r="M282" s="27"/>
      <c r="N282" s="27"/>
      <c r="O282" s="27"/>
      <c r="P282" s="27"/>
      <c r="R282" s="62"/>
      <c r="S282" s="27"/>
    </row>
    <row r="283" spans="10:19">
      <c r="J283" s="27"/>
      <c r="K283" s="27"/>
      <c r="L283" s="27"/>
      <c r="M283" s="27"/>
      <c r="N283" s="27"/>
      <c r="O283" s="27"/>
      <c r="P283" s="27"/>
      <c r="R283" s="62"/>
      <c r="S283" s="27"/>
    </row>
    <row r="284" spans="10:19">
      <c r="J284" s="27"/>
      <c r="K284" s="27"/>
      <c r="L284" s="27"/>
      <c r="M284" s="27"/>
      <c r="N284" s="27"/>
      <c r="O284" s="27"/>
      <c r="P284" s="27"/>
      <c r="R284" s="62"/>
      <c r="S284" s="27"/>
    </row>
    <row r="285" spans="10:19">
      <c r="J285" s="27"/>
      <c r="K285" s="27"/>
      <c r="L285" s="27"/>
      <c r="M285" s="27"/>
      <c r="N285" s="27"/>
      <c r="O285" s="27"/>
      <c r="P285" s="27"/>
      <c r="R285" s="62"/>
      <c r="S285" s="27"/>
    </row>
    <row r="286" spans="10:19">
      <c r="J286" s="27"/>
      <c r="K286" s="27"/>
      <c r="L286" s="27"/>
      <c r="M286" s="27"/>
      <c r="N286" s="27"/>
      <c r="O286" s="27"/>
      <c r="P286" s="27"/>
      <c r="R286" s="62"/>
      <c r="S286" s="27"/>
    </row>
    <row r="287" spans="10:19">
      <c r="J287" s="27"/>
      <c r="K287" s="27"/>
      <c r="L287" s="27"/>
      <c r="M287" s="27"/>
      <c r="N287" s="27"/>
      <c r="O287" s="27"/>
      <c r="P287" s="27"/>
      <c r="R287" s="62"/>
      <c r="S287" s="27"/>
    </row>
    <row r="288" spans="10:19">
      <c r="J288" s="27"/>
      <c r="K288" s="27"/>
      <c r="L288" s="27"/>
      <c r="M288" s="27"/>
      <c r="N288" s="27"/>
      <c r="O288" s="27"/>
      <c r="P288" s="27"/>
      <c r="R288" s="62"/>
      <c r="S288" s="27"/>
    </row>
    <row r="289" spans="10:19">
      <c r="J289" s="27"/>
      <c r="K289" s="27"/>
      <c r="L289" s="27"/>
      <c r="M289" s="27"/>
      <c r="N289" s="27"/>
      <c r="O289" s="27"/>
      <c r="P289" s="27"/>
      <c r="R289" s="62"/>
      <c r="S289" s="27"/>
    </row>
    <row r="290" spans="10:19">
      <c r="J290" s="27"/>
      <c r="K290" s="27"/>
      <c r="L290" s="27"/>
      <c r="M290" s="27"/>
      <c r="N290" s="27"/>
      <c r="O290" s="27"/>
      <c r="P290" s="27"/>
      <c r="R290" s="62"/>
      <c r="S290" s="27"/>
    </row>
    <row r="291" spans="10:19">
      <c r="J291" s="27"/>
      <c r="K291" s="27"/>
      <c r="L291" s="27"/>
      <c r="M291" s="27"/>
      <c r="N291" s="27"/>
      <c r="O291" s="27"/>
      <c r="P291" s="27"/>
      <c r="R291" s="62"/>
      <c r="S291" s="27"/>
    </row>
    <row r="292" spans="10:19">
      <c r="J292" s="27"/>
      <c r="K292" s="27"/>
      <c r="L292" s="27"/>
      <c r="M292" s="27"/>
      <c r="N292" s="27"/>
      <c r="O292" s="27"/>
      <c r="P292" s="27"/>
      <c r="R292" s="62"/>
      <c r="S292" s="27"/>
    </row>
    <row r="293" spans="10:19">
      <c r="J293" s="27"/>
      <c r="K293" s="27"/>
      <c r="L293" s="27"/>
      <c r="M293" s="27"/>
      <c r="N293" s="27"/>
      <c r="O293" s="27"/>
      <c r="P293" s="27"/>
      <c r="R293" s="62"/>
      <c r="S293" s="27"/>
    </row>
    <row r="294" spans="10:19">
      <c r="J294" s="27"/>
      <c r="K294" s="27"/>
      <c r="L294" s="27"/>
      <c r="M294" s="27"/>
      <c r="N294" s="27"/>
      <c r="O294" s="27"/>
      <c r="P294" s="27"/>
      <c r="R294" s="62"/>
      <c r="S294" s="27"/>
    </row>
    <row r="295" spans="10:19">
      <c r="J295" s="27"/>
      <c r="K295" s="27"/>
      <c r="L295" s="27"/>
      <c r="M295" s="27"/>
      <c r="N295" s="27"/>
      <c r="O295" s="27"/>
      <c r="P295" s="27"/>
      <c r="R295" s="62"/>
      <c r="S295" s="27"/>
    </row>
    <row r="296" spans="10:19">
      <c r="J296" s="27"/>
      <c r="K296" s="27"/>
      <c r="L296" s="27"/>
      <c r="M296" s="27"/>
      <c r="N296" s="27"/>
      <c r="O296" s="27"/>
      <c r="P296" s="27"/>
      <c r="R296" s="62"/>
      <c r="S296" s="27"/>
    </row>
    <row r="297" spans="10:19">
      <c r="J297" s="27"/>
      <c r="K297" s="27"/>
      <c r="L297" s="27"/>
      <c r="M297" s="27"/>
      <c r="N297" s="27"/>
      <c r="O297" s="27"/>
      <c r="P297" s="27"/>
      <c r="R297" s="62"/>
      <c r="S297" s="27"/>
    </row>
    <row r="298" spans="10:19">
      <c r="J298" s="27"/>
      <c r="K298" s="27"/>
      <c r="L298" s="27"/>
      <c r="M298" s="27"/>
      <c r="N298" s="27"/>
      <c r="O298" s="27"/>
      <c r="P298" s="27"/>
      <c r="R298" s="62"/>
      <c r="S298" s="27"/>
    </row>
    <row r="299" spans="10:19">
      <c r="J299" s="27"/>
      <c r="K299" s="27"/>
      <c r="L299" s="27"/>
      <c r="M299" s="27"/>
      <c r="N299" s="27"/>
      <c r="O299" s="27"/>
      <c r="P299" s="27"/>
      <c r="R299" s="62"/>
      <c r="S299" s="27"/>
    </row>
    <row r="300" spans="10:19">
      <c r="J300" s="27"/>
      <c r="K300" s="27"/>
      <c r="L300" s="27"/>
      <c r="M300" s="27"/>
      <c r="N300" s="27"/>
      <c r="O300" s="27"/>
      <c r="P300" s="27"/>
      <c r="R300" s="62"/>
      <c r="S300" s="27"/>
    </row>
    <row r="301" spans="10:19">
      <c r="J301" s="27"/>
      <c r="K301" s="27"/>
      <c r="L301" s="27"/>
      <c r="M301" s="27"/>
      <c r="N301" s="27"/>
      <c r="O301" s="27"/>
      <c r="P301" s="27"/>
      <c r="R301" s="62"/>
      <c r="S301" s="27"/>
    </row>
    <row r="302" spans="10:19">
      <c r="J302" s="27"/>
      <c r="K302" s="27"/>
      <c r="L302" s="27"/>
      <c r="M302" s="27"/>
      <c r="N302" s="27"/>
      <c r="O302" s="27"/>
      <c r="P302" s="27"/>
      <c r="R302" s="62"/>
      <c r="S302" s="27"/>
    </row>
    <row r="303" spans="10:19">
      <c r="J303" s="27"/>
      <c r="K303" s="27"/>
      <c r="L303" s="27"/>
      <c r="M303" s="27"/>
      <c r="N303" s="27"/>
      <c r="O303" s="27"/>
      <c r="P303" s="27"/>
      <c r="R303" s="62"/>
      <c r="S303" s="27"/>
    </row>
    <row r="304" spans="10:19">
      <c r="J304" s="27"/>
      <c r="K304" s="27"/>
      <c r="L304" s="27"/>
      <c r="M304" s="27"/>
      <c r="N304" s="27"/>
      <c r="O304" s="27"/>
      <c r="P304" s="27"/>
      <c r="R304" s="62"/>
      <c r="S304" s="27"/>
    </row>
    <row r="305" spans="10:19">
      <c r="J305" s="27"/>
      <c r="K305" s="27"/>
      <c r="L305" s="27"/>
      <c r="M305" s="27"/>
      <c r="N305" s="27"/>
      <c r="O305" s="27"/>
      <c r="P305" s="27"/>
      <c r="R305" s="62"/>
      <c r="S305" s="27"/>
    </row>
    <row r="306" spans="10:19">
      <c r="J306" s="27"/>
      <c r="K306" s="27"/>
      <c r="L306" s="27"/>
      <c r="M306" s="27"/>
      <c r="N306" s="27"/>
      <c r="O306" s="27"/>
      <c r="P306" s="27"/>
      <c r="R306" s="62"/>
      <c r="S306" s="27"/>
    </row>
    <row r="307" spans="10:19">
      <c r="J307" s="27"/>
      <c r="K307" s="27"/>
      <c r="L307" s="27"/>
      <c r="M307" s="27"/>
      <c r="N307" s="27"/>
      <c r="O307" s="27"/>
      <c r="P307" s="27"/>
      <c r="R307" s="62"/>
      <c r="S307" s="27"/>
    </row>
    <row r="308" spans="10:19">
      <c r="J308" s="27"/>
      <c r="K308" s="27"/>
      <c r="L308" s="27"/>
      <c r="M308" s="27"/>
      <c r="N308" s="27"/>
      <c r="O308" s="27"/>
      <c r="P308" s="27"/>
      <c r="R308" s="62"/>
      <c r="S308" s="27"/>
    </row>
    <row r="309" spans="10:19">
      <c r="J309" s="27"/>
      <c r="K309" s="27"/>
      <c r="L309" s="27"/>
      <c r="M309" s="27"/>
      <c r="N309" s="27"/>
      <c r="O309" s="27"/>
      <c r="P309" s="27"/>
      <c r="R309" s="62"/>
      <c r="S309" s="27"/>
    </row>
    <row r="310" spans="10:19">
      <c r="J310" s="27"/>
      <c r="K310" s="27"/>
      <c r="L310" s="27"/>
      <c r="M310" s="27"/>
      <c r="N310" s="27"/>
      <c r="O310" s="27"/>
      <c r="P310" s="27"/>
      <c r="R310" s="62"/>
      <c r="S310" s="27"/>
    </row>
    <row r="311" spans="10:19">
      <c r="J311" s="27"/>
      <c r="K311" s="27"/>
      <c r="L311" s="27"/>
      <c r="M311" s="27"/>
      <c r="N311" s="27"/>
      <c r="O311" s="27"/>
      <c r="P311" s="27"/>
      <c r="R311" s="62"/>
      <c r="S311" s="27"/>
    </row>
    <row r="312" spans="10:19">
      <c r="J312" s="27"/>
      <c r="K312" s="27"/>
      <c r="L312" s="27"/>
      <c r="M312" s="27"/>
      <c r="N312" s="27"/>
      <c r="O312" s="27"/>
      <c r="P312" s="27"/>
      <c r="R312" s="62"/>
      <c r="S312" s="27"/>
    </row>
    <row r="313" spans="10:19">
      <c r="J313" s="27"/>
      <c r="K313" s="27"/>
      <c r="L313" s="27"/>
      <c r="M313" s="27"/>
      <c r="N313" s="27"/>
      <c r="O313" s="27"/>
      <c r="P313" s="27"/>
      <c r="R313" s="62"/>
      <c r="S313" s="27"/>
    </row>
    <row r="314" spans="10:19">
      <c r="J314" s="27"/>
      <c r="K314" s="27"/>
      <c r="L314" s="27"/>
      <c r="M314" s="27"/>
      <c r="N314" s="27"/>
      <c r="O314" s="27"/>
      <c r="P314" s="27"/>
      <c r="R314" s="62"/>
      <c r="S314" s="27"/>
    </row>
    <row r="315" spans="10:19">
      <c r="J315" s="27"/>
      <c r="K315" s="27"/>
      <c r="L315" s="27"/>
      <c r="M315" s="27"/>
      <c r="N315" s="27"/>
      <c r="O315" s="27"/>
      <c r="P315" s="27"/>
      <c r="R315" s="62"/>
      <c r="S315" s="27"/>
    </row>
    <row r="316" spans="10:19">
      <c r="J316" s="27"/>
      <c r="K316" s="27"/>
      <c r="L316" s="27"/>
      <c r="M316" s="27"/>
      <c r="N316" s="27"/>
      <c r="O316" s="27"/>
      <c r="P316" s="27"/>
      <c r="R316" s="62"/>
      <c r="S316" s="27"/>
    </row>
    <row r="317" spans="10:19">
      <c r="J317" s="27"/>
      <c r="K317" s="27"/>
      <c r="L317" s="27"/>
      <c r="M317" s="27"/>
      <c r="N317" s="27"/>
      <c r="O317" s="27"/>
      <c r="P317" s="27"/>
      <c r="R317" s="62"/>
      <c r="S317" s="27"/>
    </row>
    <row r="318" spans="10:19">
      <c r="J318" s="27"/>
      <c r="K318" s="27"/>
      <c r="L318" s="27"/>
      <c r="M318" s="27"/>
      <c r="N318" s="27"/>
      <c r="O318" s="27"/>
      <c r="P318" s="27"/>
      <c r="R318" s="62"/>
      <c r="S318" s="27"/>
    </row>
    <row r="319" spans="10:19">
      <c r="J319" s="27"/>
      <c r="K319" s="27"/>
      <c r="L319" s="27"/>
      <c r="M319" s="27"/>
      <c r="N319" s="27"/>
      <c r="O319" s="27"/>
      <c r="P319" s="27"/>
      <c r="R319" s="62"/>
      <c r="S319" s="27"/>
    </row>
    <row r="320" spans="10:19">
      <c r="J320" s="27"/>
      <c r="K320" s="27"/>
      <c r="L320" s="27"/>
      <c r="M320" s="27"/>
      <c r="N320" s="27"/>
      <c r="O320" s="27"/>
      <c r="P320" s="27"/>
      <c r="R320" s="62"/>
      <c r="S320" s="27"/>
    </row>
    <row r="321" spans="10:19">
      <c r="J321" s="27"/>
      <c r="K321" s="27"/>
      <c r="L321" s="27"/>
      <c r="M321" s="27"/>
      <c r="N321" s="27"/>
      <c r="O321" s="27"/>
      <c r="P321" s="27"/>
      <c r="R321" s="62"/>
      <c r="S321" s="27"/>
    </row>
    <row r="322" spans="10:19">
      <c r="J322" s="27"/>
      <c r="K322" s="27"/>
      <c r="L322" s="27"/>
      <c r="M322" s="27"/>
      <c r="N322" s="27"/>
      <c r="O322" s="27"/>
      <c r="P322" s="27"/>
      <c r="R322" s="62"/>
      <c r="S322" s="27"/>
    </row>
    <row r="323" spans="10:19">
      <c r="J323" s="27"/>
      <c r="K323" s="27"/>
      <c r="L323" s="27"/>
      <c r="M323" s="27"/>
      <c r="N323" s="27"/>
      <c r="O323" s="27"/>
      <c r="P323" s="27"/>
      <c r="R323" s="62"/>
      <c r="S323" s="27"/>
    </row>
    <row r="324" spans="10:19">
      <c r="J324" s="27"/>
      <c r="K324" s="27"/>
      <c r="L324" s="27"/>
      <c r="M324" s="27"/>
      <c r="N324" s="27"/>
      <c r="O324" s="27"/>
      <c r="P324" s="27"/>
      <c r="R324" s="62"/>
      <c r="S324" s="27"/>
    </row>
    <row r="325" spans="10:19">
      <c r="J325" s="27"/>
      <c r="K325" s="27"/>
      <c r="L325" s="27"/>
      <c r="M325" s="27"/>
      <c r="N325" s="27"/>
      <c r="O325" s="27"/>
      <c r="P325" s="27"/>
      <c r="R325" s="62"/>
      <c r="S325" s="27"/>
    </row>
    <row r="326" spans="10:19">
      <c r="J326" s="27"/>
      <c r="K326" s="27"/>
      <c r="L326" s="27"/>
      <c r="M326" s="27"/>
      <c r="N326" s="27"/>
      <c r="O326" s="27"/>
      <c r="P326" s="27"/>
      <c r="R326" s="62"/>
      <c r="S326" s="27"/>
    </row>
    <row r="327" spans="10:19">
      <c r="J327" s="27"/>
      <c r="K327" s="27"/>
      <c r="L327" s="27"/>
      <c r="M327" s="27"/>
      <c r="N327" s="27"/>
      <c r="O327" s="27"/>
      <c r="P327" s="27"/>
      <c r="R327" s="62"/>
      <c r="S327" s="27"/>
    </row>
    <row r="328" spans="10:19">
      <c r="J328" s="27"/>
      <c r="K328" s="27"/>
      <c r="L328" s="27"/>
      <c r="M328" s="27"/>
      <c r="N328" s="27"/>
      <c r="O328" s="27"/>
      <c r="P328" s="27"/>
      <c r="R328" s="62"/>
      <c r="S328" s="27"/>
    </row>
    <row r="329" spans="10:19">
      <c r="J329" s="27"/>
      <c r="K329" s="27"/>
      <c r="L329" s="27"/>
      <c r="M329" s="27"/>
      <c r="N329" s="27"/>
      <c r="O329" s="27"/>
      <c r="P329" s="27"/>
      <c r="R329" s="62"/>
      <c r="S329" s="27"/>
    </row>
    <row r="330" spans="10:19">
      <c r="J330" s="27"/>
      <c r="K330" s="27"/>
      <c r="L330" s="27"/>
      <c r="M330" s="27"/>
      <c r="N330" s="27"/>
      <c r="O330" s="27"/>
      <c r="P330" s="27"/>
      <c r="R330" s="62"/>
      <c r="S330" s="27"/>
    </row>
    <row r="331" spans="10:19">
      <c r="J331" s="27"/>
      <c r="K331" s="27"/>
      <c r="L331" s="27"/>
      <c r="M331" s="27"/>
      <c r="N331" s="27"/>
      <c r="O331" s="27"/>
      <c r="P331" s="27"/>
      <c r="R331" s="62"/>
      <c r="S331" s="27"/>
    </row>
    <row r="332" spans="10:19">
      <c r="J332" s="27"/>
      <c r="K332" s="27"/>
      <c r="L332" s="27"/>
      <c r="M332" s="27"/>
      <c r="N332" s="27"/>
      <c r="O332" s="27"/>
      <c r="P332" s="27"/>
      <c r="R332" s="62"/>
      <c r="S332" s="27"/>
    </row>
    <row r="333" spans="10:19">
      <c r="J333" s="27"/>
      <c r="K333" s="27"/>
      <c r="L333" s="27"/>
      <c r="M333" s="27"/>
      <c r="N333" s="27"/>
      <c r="O333" s="27"/>
      <c r="P333" s="27"/>
      <c r="R333" s="62"/>
      <c r="S333" s="27"/>
    </row>
    <row r="334" spans="10:19">
      <c r="J334" s="27"/>
      <c r="K334" s="27"/>
      <c r="L334" s="27"/>
      <c r="M334" s="27"/>
      <c r="N334" s="27"/>
      <c r="O334" s="27"/>
      <c r="P334" s="27"/>
      <c r="R334" s="62"/>
      <c r="S334" s="27"/>
    </row>
    <row r="335" spans="10:19">
      <c r="J335" s="27"/>
      <c r="K335" s="27"/>
      <c r="L335" s="27"/>
      <c r="M335" s="27"/>
      <c r="N335" s="27"/>
      <c r="O335" s="27"/>
      <c r="P335" s="27"/>
      <c r="R335" s="62"/>
      <c r="S335" s="27"/>
    </row>
    <row r="336" spans="10:19">
      <c r="J336" s="27"/>
      <c r="K336" s="27"/>
      <c r="L336" s="27"/>
      <c r="M336" s="27"/>
      <c r="N336" s="27"/>
      <c r="O336" s="27"/>
      <c r="P336" s="27"/>
      <c r="R336" s="62"/>
      <c r="S336" s="27"/>
    </row>
    <row r="337" spans="10:19">
      <c r="J337" s="27"/>
      <c r="K337" s="27"/>
      <c r="L337" s="27"/>
      <c r="M337" s="27"/>
      <c r="N337" s="27"/>
      <c r="O337" s="27"/>
      <c r="P337" s="27"/>
      <c r="R337" s="62"/>
      <c r="S337" s="27"/>
    </row>
    <row r="338" spans="10:19">
      <c r="J338" s="27"/>
      <c r="K338" s="27"/>
      <c r="L338" s="27"/>
      <c r="M338" s="27"/>
      <c r="N338" s="27"/>
      <c r="O338" s="27"/>
      <c r="P338" s="27"/>
      <c r="R338" s="62"/>
      <c r="S338" s="27"/>
    </row>
    <row r="339" spans="10:19">
      <c r="J339" s="27"/>
      <c r="K339" s="27"/>
      <c r="L339" s="27"/>
      <c r="M339" s="27"/>
      <c r="N339" s="27"/>
      <c r="O339" s="27"/>
      <c r="P339" s="27"/>
      <c r="R339" s="62"/>
      <c r="S339" s="27"/>
    </row>
    <row r="340" spans="10:19">
      <c r="J340" s="27"/>
      <c r="K340" s="27"/>
      <c r="L340" s="27"/>
      <c r="M340" s="27"/>
      <c r="N340" s="27"/>
      <c r="O340" s="27"/>
      <c r="P340" s="27"/>
      <c r="R340" s="62"/>
      <c r="S340" s="27"/>
    </row>
    <row r="341" spans="10:19">
      <c r="J341" s="27"/>
      <c r="K341" s="27"/>
      <c r="L341" s="27"/>
      <c r="M341" s="27"/>
      <c r="N341" s="27"/>
      <c r="O341" s="27"/>
      <c r="P341" s="27"/>
      <c r="R341" s="62"/>
      <c r="S341" s="27"/>
    </row>
    <row r="342" spans="10:19">
      <c r="J342" s="27"/>
      <c r="K342" s="27"/>
      <c r="L342" s="27"/>
      <c r="M342" s="27"/>
      <c r="N342" s="27"/>
      <c r="O342" s="27"/>
      <c r="P342" s="27"/>
      <c r="R342" s="62"/>
      <c r="S342" s="27"/>
    </row>
    <row r="343" spans="10:19">
      <c r="J343" s="27"/>
      <c r="K343" s="27"/>
      <c r="L343" s="27"/>
      <c r="M343" s="27"/>
      <c r="N343" s="27"/>
      <c r="O343" s="27"/>
      <c r="P343" s="27"/>
      <c r="Q343" s="27"/>
      <c r="R343" s="59"/>
      <c r="S343" s="27"/>
    </row>
    <row r="344" spans="10:19">
      <c r="J344" s="27"/>
      <c r="K344" s="27"/>
      <c r="L344" s="27"/>
      <c r="M344" s="27"/>
      <c r="N344" s="27"/>
      <c r="O344" s="27"/>
      <c r="P344" s="27"/>
      <c r="Q344" s="27"/>
      <c r="R344" s="59"/>
      <c r="S344" s="27"/>
    </row>
    <row r="345" spans="10:19">
      <c r="J345" s="27"/>
      <c r="K345" s="27"/>
      <c r="L345" s="27"/>
      <c r="M345" s="27"/>
      <c r="N345" s="27"/>
      <c r="O345" s="27"/>
      <c r="P345" s="27"/>
      <c r="Q345" s="27"/>
      <c r="R345" s="59"/>
      <c r="S345" s="27"/>
    </row>
    <row r="346" spans="10:19">
      <c r="J346" s="27"/>
      <c r="K346" s="27"/>
      <c r="L346" s="27"/>
      <c r="M346" s="27"/>
      <c r="N346" s="27"/>
      <c r="O346" s="27"/>
      <c r="P346" s="27"/>
      <c r="Q346" s="27"/>
      <c r="R346" s="59"/>
      <c r="S346" s="27"/>
    </row>
    <row r="347" spans="10:19">
      <c r="J347" s="27"/>
      <c r="K347" s="27"/>
      <c r="L347" s="27"/>
      <c r="M347" s="27"/>
      <c r="N347" s="27"/>
      <c r="O347" s="27"/>
      <c r="P347" s="27"/>
      <c r="Q347" s="27"/>
      <c r="R347" s="59"/>
      <c r="S347" s="27"/>
    </row>
    <row r="348" spans="10:19">
      <c r="J348" s="27"/>
      <c r="K348" s="27"/>
      <c r="L348" s="27"/>
      <c r="M348" s="27"/>
      <c r="N348" s="27"/>
      <c r="O348" s="27"/>
      <c r="P348" s="27"/>
      <c r="Q348" s="27"/>
      <c r="R348" s="59"/>
      <c r="S348" s="27"/>
    </row>
    <row r="349" spans="10:19">
      <c r="J349" s="27"/>
      <c r="K349" s="27"/>
      <c r="L349" s="27"/>
      <c r="M349" s="27"/>
      <c r="N349" s="27"/>
      <c r="O349" s="27"/>
      <c r="P349" s="27"/>
      <c r="Q349" s="27"/>
      <c r="R349" s="59"/>
      <c r="S349" s="27"/>
    </row>
    <row r="350" spans="10:19">
      <c r="J350" s="27"/>
      <c r="K350" s="27"/>
      <c r="L350" s="27"/>
      <c r="M350" s="27"/>
      <c r="N350" s="27"/>
      <c r="O350" s="27"/>
      <c r="P350" s="27"/>
      <c r="Q350" s="27"/>
      <c r="R350" s="27"/>
      <c r="S350" s="27"/>
    </row>
    <row r="351" spans="10:19">
      <c r="J351" s="27"/>
      <c r="K351" s="27"/>
      <c r="L351" s="27"/>
      <c r="M351" s="27"/>
      <c r="N351" s="27"/>
      <c r="O351" s="27"/>
      <c r="P351" s="27"/>
      <c r="Q351" s="27"/>
      <c r="R351" s="27"/>
      <c r="S351" s="27"/>
    </row>
    <row r="352" spans="10:19">
      <c r="J352" s="27"/>
      <c r="K352" s="27"/>
      <c r="L352" s="27"/>
      <c r="M352" s="27"/>
      <c r="N352" s="27"/>
      <c r="O352" s="27"/>
      <c r="P352" s="27"/>
      <c r="Q352" s="27"/>
      <c r="R352" s="27"/>
      <c r="S352" s="27"/>
    </row>
    <row r="353" spans="7:19">
      <c r="J353" s="27"/>
      <c r="K353" s="27"/>
      <c r="L353" s="27"/>
      <c r="M353" s="27"/>
      <c r="N353" s="27"/>
      <c r="O353" s="27"/>
      <c r="P353" s="27"/>
      <c r="Q353" s="27"/>
      <c r="R353" s="27"/>
      <c r="S353" s="27"/>
    </row>
    <row r="354" spans="7:19">
      <c r="J354" s="27"/>
      <c r="K354" s="27"/>
      <c r="L354" s="27"/>
      <c r="M354" s="27"/>
      <c r="N354" s="27"/>
      <c r="O354" s="27"/>
      <c r="P354" s="27"/>
      <c r="Q354" s="27"/>
      <c r="R354" s="27"/>
      <c r="S354" s="27"/>
    </row>
    <row r="355" spans="7:19">
      <c r="J355" s="27"/>
      <c r="K355" s="27"/>
      <c r="L355" s="27"/>
      <c r="M355" s="27"/>
      <c r="N355" s="27"/>
      <c r="O355" s="27"/>
      <c r="P355" s="27"/>
      <c r="Q355" s="27"/>
      <c r="R355" s="27"/>
      <c r="S355" s="27"/>
    </row>
    <row r="356" spans="7:19">
      <c r="J356" s="27"/>
      <c r="K356" s="27"/>
      <c r="L356" s="27"/>
      <c r="M356" s="27"/>
      <c r="N356" s="27"/>
      <c r="O356" s="27"/>
      <c r="P356" s="27"/>
      <c r="Q356" s="27"/>
      <c r="R356" s="27"/>
      <c r="S356" s="27"/>
    </row>
    <row r="357" spans="7:19">
      <c r="J357" s="27"/>
    </row>
    <row r="358" spans="7:19">
      <c r="J358" s="27"/>
    </row>
    <row r="359" spans="7:19">
      <c r="J359" s="27"/>
    </row>
    <row r="360" spans="7:19">
      <c r="J360" s="27"/>
    </row>
    <row r="361" spans="7:19">
      <c r="J361" s="27"/>
    </row>
    <row r="362" spans="7:19">
      <c r="I362" s="27"/>
      <c r="J362" s="27"/>
    </row>
    <row r="363" spans="7:19">
      <c r="I363" s="27"/>
    </row>
    <row r="364" spans="7:19">
      <c r="G364" s="27"/>
      <c r="I364" s="27"/>
    </row>
    <row r="365" spans="7:19" ht="15">
      <c r="G365" s="27"/>
      <c r="J365" s="63"/>
    </row>
    <row r="366" spans="7:19">
      <c r="G366" s="27"/>
      <c r="J366" s="27"/>
    </row>
    <row r="367" spans="7:19">
      <c r="J367" s="27"/>
    </row>
    <row r="368" spans="7:19">
      <c r="J368" s="27"/>
    </row>
    <row r="369" spans="5:10">
      <c r="J369" s="27"/>
    </row>
    <row r="370" spans="5:10">
      <c r="J370" s="27"/>
    </row>
    <row r="371" spans="5:10">
      <c r="J371" s="27"/>
    </row>
    <row r="372" spans="5:10">
      <c r="J372" s="27"/>
    </row>
    <row r="373" spans="5:10">
      <c r="H373" s="27"/>
      <c r="J373" s="27"/>
    </row>
    <row r="374" spans="5:10">
      <c r="E374" s="27"/>
      <c r="H374" s="27"/>
      <c r="J374" s="27"/>
    </row>
    <row r="375" spans="5:10">
      <c r="H375" s="27"/>
      <c r="J375" s="27"/>
    </row>
    <row r="376" spans="5:10">
      <c r="J376" s="27"/>
    </row>
    <row r="377" spans="5:10">
      <c r="J377" s="27"/>
    </row>
    <row r="378" spans="5:10">
      <c r="J378" s="27"/>
    </row>
    <row r="379" spans="5:10">
      <c r="J379" s="27"/>
    </row>
    <row r="380" spans="5:10">
      <c r="J380" s="27"/>
    </row>
    <row r="381" spans="5:10">
      <c r="J381" s="27"/>
    </row>
    <row r="382" spans="5:10">
      <c r="F382" s="27"/>
      <c r="G382" s="27"/>
      <c r="J382" s="27"/>
    </row>
    <row r="383" spans="5:10">
      <c r="F383" s="27"/>
      <c r="J383" s="27"/>
    </row>
    <row r="384" spans="5:10">
      <c r="F384" s="27"/>
      <c r="G384" s="27"/>
      <c r="I384" s="27"/>
      <c r="J384" s="27"/>
    </row>
    <row r="385" spans="5:10">
      <c r="J385" s="27"/>
    </row>
    <row r="386" spans="5:10">
      <c r="E386" s="27"/>
      <c r="I386" s="27"/>
      <c r="J386" s="27"/>
    </row>
    <row r="387" spans="5:10">
      <c r="J387" s="27"/>
    </row>
    <row r="388" spans="5:10">
      <c r="J388" s="27"/>
    </row>
    <row r="389" spans="5:10">
      <c r="J389" s="27"/>
    </row>
    <row r="390" spans="5:10">
      <c r="J390" s="27"/>
    </row>
    <row r="391" spans="5:10">
      <c r="J391" s="27"/>
    </row>
    <row r="392" spans="5:10">
      <c r="J392" s="27"/>
    </row>
    <row r="393" spans="5:10">
      <c r="H393" s="27"/>
      <c r="J393" s="27"/>
    </row>
    <row r="394" spans="5:10">
      <c r="J394" s="27"/>
    </row>
    <row r="395" spans="5:10">
      <c r="F395" s="27"/>
      <c r="H395" s="27"/>
      <c r="J395" s="27"/>
    </row>
    <row r="396" spans="5:10">
      <c r="J396" s="27"/>
    </row>
    <row r="397" spans="5:10">
      <c r="F397" s="27"/>
      <c r="J397" s="27"/>
    </row>
    <row r="398" spans="5:10">
      <c r="J398" s="27"/>
    </row>
    <row r="399" spans="5:10">
      <c r="J399" s="27"/>
    </row>
    <row r="400" spans="5:10">
      <c r="J400" s="27"/>
    </row>
    <row r="401" spans="5:10">
      <c r="J401" s="27"/>
    </row>
    <row r="402" spans="5:10">
      <c r="J402" s="27"/>
    </row>
    <row r="403" spans="5:10">
      <c r="J403" s="27"/>
    </row>
    <row r="404" spans="5:10">
      <c r="J404" s="27"/>
    </row>
    <row r="405" spans="5:10">
      <c r="J405" s="27"/>
    </row>
    <row r="406" spans="5:10" ht="15">
      <c r="G406" s="63"/>
      <c r="J406" s="27"/>
    </row>
    <row r="407" spans="5:10" ht="15">
      <c r="E407" s="63"/>
      <c r="J407" s="27"/>
    </row>
    <row r="408" spans="5:10">
      <c r="J408" s="27"/>
    </row>
    <row r="409" spans="5:10">
      <c r="J409" s="27"/>
    </row>
    <row r="410" spans="5:10" ht="15">
      <c r="I410" s="63"/>
      <c r="J410" s="27"/>
    </row>
    <row r="412" spans="5:10" ht="15">
      <c r="J412" s="63"/>
    </row>
    <row r="413" spans="5:10">
      <c r="J413" s="27"/>
    </row>
    <row r="414" spans="5:10">
      <c r="J414" s="27"/>
    </row>
    <row r="415" spans="5:10" ht="15">
      <c r="H415" s="63"/>
      <c r="J415" s="27"/>
    </row>
    <row r="416" spans="5:10">
      <c r="J416" s="27"/>
    </row>
    <row r="417" spans="5:10">
      <c r="J417" s="27"/>
    </row>
    <row r="418" spans="5:10" ht="15">
      <c r="F418" s="63"/>
      <c r="J418" s="27"/>
    </row>
    <row r="419" spans="5:10">
      <c r="J419" s="27"/>
    </row>
    <row r="420" spans="5:10">
      <c r="J420" s="27"/>
    </row>
    <row r="421" spans="5:10">
      <c r="J421" s="27"/>
    </row>
    <row r="422" spans="5:10">
      <c r="J422" s="27"/>
    </row>
    <row r="423" spans="5:10">
      <c r="J423" s="27"/>
    </row>
    <row r="424" spans="5:10">
      <c r="J424" s="27"/>
    </row>
    <row r="425" spans="5:10">
      <c r="J425" s="27"/>
    </row>
    <row r="426" spans="5:10">
      <c r="J426" s="27"/>
    </row>
    <row r="427" spans="5:10">
      <c r="J427" s="27"/>
    </row>
    <row r="428" spans="5:10">
      <c r="J428" s="27"/>
    </row>
    <row r="429" spans="5:10">
      <c r="J429" s="27"/>
    </row>
    <row r="430" spans="5:10">
      <c r="J430" s="27"/>
    </row>
    <row r="431" spans="5:10">
      <c r="J431" s="27"/>
    </row>
    <row r="432" spans="5:10" ht="15">
      <c r="E432" s="63"/>
      <c r="J432" s="27"/>
    </row>
    <row r="433" spans="6:10">
      <c r="J433" s="27"/>
    </row>
    <row r="434" spans="6:10">
      <c r="J434" s="27"/>
    </row>
    <row r="435" spans="6:10">
      <c r="J435" s="27"/>
    </row>
    <row r="436" spans="6:10">
      <c r="J436" s="27"/>
    </row>
    <row r="437" spans="6:10">
      <c r="J437" s="27"/>
    </row>
    <row r="438" spans="6:10">
      <c r="I438" s="27"/>
      <c r="J438" s="27"/>
    </row>
    <row r="439" spans="6:10">
      <c r="G439" s="27"/>
      <c r="J439" s="27"/>
    </row>
    <row r="440" spans="6:10" ht="15">
      <c r="I440" s="63"/>
    </row>
    <row r="441" spans="6:10" ht="15">
      <c r="G441" s="63"/>
    </row>
    <row r="443" spans="6:10" ht="15">
      <c r="J443" s="63"/>
    </row>
    <row r="444" spans="6:10">
      <c r="F444" s="27"/>
      <c r="H444" s="27"/>
      <c r="J444" s="27"/>
    </row>
    <row r="445" spans="6:10">
      <c r="J445" s="27"/>
    </row>
    <row r="446" spans="6:10" ht="15">
      <c r="F446" s="63"/>
      <c r="H446" s="63"/>
      <c r="J446" s="27"/>
    </row>
    <row r="447" spans="6:10">
      <c r="J447" s="27"/>
    </row>
    <row r="448" spans="6:10">
      <c r="J448" s="27"/>
    </row>
    <row r="449" spans="5:10" ht="15">
      <c r="E449" s="63"/>
      <c r="J449" s="27"/>
    </row>
    <row r="450" spans="5:10">
      <c r="J450" s="27"/>
    </row>
    <row r="451" spans="5:10">
      <c r="J451" s="27"/>
    </row>
    <row r="452" spans="5:10">
      <c r="J452" s="27"/>
    </row>
    <row r="453" spans="5:10">
      <c r="J453" s="27"/>
    </row>
    <row r="454" spans="5:10">
      <c r="J454" s="27"/>
    </row>
    <row r="455" spans="5:10">
      <c r="J455" s="27"/>
    </row>
    <row r="456" spans="5:10">
      <c r="J456" s="27"/>
    </row>
    <row r="457" spans="5:10">
      <c r="J457" s="27"/>
    </row>
    <row r="458" spans="5:10" ht="15">
      <c r="G458" s="63"/>
      <c r="J458" s="27"/>
    </row>
    <row r="459" spans="5:10" ht="15">
      <c r="I459" s="63"/>
      <c r="J459" s="27"/>
    </row>
    <row r="460" spans="5:10">
      <c r="J460" s="27"/>
    </row>
    <row r="461" spans="5:10" ht="15">
      <c r="H461" s="63"/>
      <c r="J461" s="27"/>
    </row>
    <row r="462" spans="5:10" ht="15">
      <c r="F462" s="63"/>
      <c r="J462" s="27"/>
    </row>
    <row r="463" spans="5:10" ht="15">
      <c r="E463" s="63"/>
      <c r="J463" s="27"/>
    </row>
    <row r="465" spans="5:10" ht="15">
      <c r="J465" s="63"/>
    </row>
    <row r="466" spans="5:10">
      <c r="J466" s="27"/>
    </row>
    <row r="467" spans="5:10">
      <c r="G467" s="27"/>
      <c r="I467" s="27"/>
      <c r="J467" s="27"/>
    </row>
    <row r="468" spans="5:10">
      <c r="E468" s="27"/>
      <c r="H468" s="27"/>
      <c r="J468" s="27"/>
    </row>
    <row r="469" spans="5:10" ht="15">
      <c r="G469" s="63"/>
      <c r="I469" s="63"/>
      <c r="J469" s="27"/>
    </row>
    <row r="470" spans="5:10" ht="15">
      <c r="E470" s="63"/>
      <c r="H470" s="63"/>
      <c r="J470" s="27"/>
    </row>
    <row r="471" spans="5:10">
      <c r="J471" s="27"/>
    </row>
    <row r="472" spans="5:10">
      <c r="F472" s="27"/>
      <c r="J472" s="27"/>
    </row>
    <row r="473" spans="5:10">
      <c r="J473" s="27"/>
    </row>
    <row r="474" spans="5:10" ht="15">
      <c r="F474" s="63"/>
      <c r="H474" s="27"/>
    </row>
    <row r="475" spans="5:10" ht="15">
      <c r="G475" s="27"/>
      <c r="I475" s="27"/>
      <c r="J475" s="63"/>
    </row>
    <row r="476" spans="5:10" ht="15">
      <c r="F476" s="27"/>
      <c r="H476" s="63"/>
      <c r="J476" s="27"/>
    </row>
    <row r="477" spans="5:10" ht="15">
      <c r="G477" s="63"/>
      <c r="I477" s="63"/>
      <c r="J477" s="27"/>
    </row>
    <row r="478" spans="5:10" ht="15">
      <c r="F478" s="63"/>
      <c r="J478" s="27"/>
    </row>
    <row r="479" spans="5:10">
      <c r="J479" s="27"/>
    </row>
  </sheetData>
  <pageMargins left="0.74803149606299213" right="0.74803149606299213" top="0.98425196850393704" bottom="0.98425196850393704" header="0.51181102362204722" footer="0.51181102362204722"/>
  <pageSetup paperSize="9" orientation="landscape" horizontalDpi="4294967293" r:id="rId1"/>
  <headerFooter alignWithMargins="0"/>
  <rowBreaks count="6" manualBreakCount="6">
    <brk id="66" max="11" man="1"/>
    <brk id="96" max="11" man="1"/>
    <brk id="137" max="11" man="1"/>
    <brk id="174" max="11" man="1"/>
    <brk id="208" max="11" man="1"/>
    <brk id="238" max="11" man="1"/>
  </rowBreaks>
</worksheet>
</file>

<file path=xl/worksheets/sheet4.xml><?xml version="1.0" encoding="utf-8"?>
<worksheet xmlns="http://schemas.openxmlformats.org/spreadsheetml/2006/main" xmlns:r="http://schemas.openxmlformats.org/officeDocument/2006/relationships">
  <sheetPr codeName="wksTeamResults">
    <tabColor rgb="FF00B050"/>
  </sheetPr>
  <dimension ref="A1:BD170"/>
  <sheetViews>
    <sheetView tabSelected="1" workbookViewId="0">
      <pane xSplit="1" ySplit="18" topLeftCell="B35" activePane="bottomRight" state="frozen"/>
      <selection activeCell="A14" sqref="A14:A206"/>
      <selection pane="topRight" activeCell="A14" sqref="A14:A206"/>
      <selection pane="bottomLeft" activeCell="A14" sqref="A14:A206"/>
      <selection pane="bottomRight" activeCell="D47" sqref="D47"/>
    </sheetView>
  </sheetViews>
  <sheetFormatPr defaultRowHeight="12.75" outlineLevelRow="1"/>
  <cols>
    <col min="1" max="1" width="11.7109375" style="2" customWidth="1"/>
    <col min="2" max="2" width="10.140625" style="2" bestFit="1" customWidth="1"/>
    <col min="3" max="7" width="9.140625" style="2"/>
    <col min="8" max="8" width="9.85546875" style="2" customWidth="1"/>
    <col min="9" max="14" width="9.140625" style="2"/>
    <col min="15" max="18" width="9.7109375" style="2" customWidth="1"/>
    <col min="19" max="19" width="11.85546875" style="2" customWidth="1"/>
    <col min="20" max="20" width="2.7109375" style="2" customWidth="1"/>
    <col min="21" max="39" width="9.7109375" style="2" customWidth="1"/>
    <col min="40" max="40" width="1.7109375" style="2" customWidth="1"/>
    <col min="41" max="16384" width="9.140625" style="2"/>
  </cols>
  <sheetData>
    <row r="1" spans="1:41" hidden="1" outlineLevel="1">
      <c r="A1" s="41" t="s">
        <v>768</v>
      </c>
      <c r="B1" s="25">
        <f>B$42</f>
        <v>8</v>
      </c>
      <c r="C1" s="25">
        <f t="shared" ref="C1:S1" si="0">C$42</f>
        <v>11</v>
      </c>
      <c r="D1" s="25">
        <f t="shared" si="0"/>
        <v>12</v>
      </c>
      <c r="E1" s="25">
        <f t="shared" si="0"/>
        <v>15</v>
      </c>
      <c r="F1" s="25">
        <f t="shared" si="0"/>
        <v>9</v>
      </c>
      <c r="G1" s="25">
        <f t="shared" si="0"/>
        <v>1</v>
      </c>
      <c r="H1" s="25">
        <f t="shared" si="0"/>
        <v>5</v>
      </c>
      <c r="I1" s="25">
        <f t="shared" si="0"/>
        <v>10</v>
      </c>
      <c r="J1" s="25">
        <f t="shared" si="0"/>
        <v>3</v>
      </c>
      <c r="K1" s="25">
        <f t="shared" si="0"/>
        <v>2</v>
      </c>
      <c r="L1" s="25">
        <f t="shared" si="0"/>
        <v>17</v>
      </c>
      <c r="M1" s="25">
        <f t="shared" si="0"/>
        <v>4</v>
      </c>
      <c r="N1" s="25">
        <f t="shared" si="0"/>
        <v>14</v>
      </c>
      <c r="O1" s="25">
        <f t="shared" si="0"/>
        <v>7</v>
      </c>
      <c r="P1" s="25">
        <f t="shared" si="0"/>
        <v>13</v>
      </c>
      <c r="Q1" s="25">
        <f t="shared" si="0"/>
        <v>6</v>
      </c>
      <c r="R1" s="25">
        <f t="shared" si="0"/>
        <v>18</v>
      </c>
      <c r="S1" s="25">
        <f t="shared" si="0"/>
        <v>16</v>
      </c>
      <c r="U1" s="65" t="str">
        <f>A1</f>
        <v>TeamFormula1</v>
      </c>
      <c r="V1" s="66">
        <f t="shared" ref="V1:AM1" si="1">V$42</f>
        <v>8</v>
      </c>
      <c r="W1" s="66">
        <f t="shared" si="1"/>
        <v>10</v>
      </c>
      <c r="X1" s="66">
        <f t="shared" si="1"/>
        <v>11</v>
      </c>
      <c r="Y1" s="66">
        <f t="shared" si="1"/>
        <v>14</v>
      </c>
      <c r="Z1" s="66" t="str">
        <f t="shared" si="1"/>
        <v xml:space="preserve">- </v>
      </c>
      <c r="AA1" s="66">
        <f t="shared" si="1"/>
        <v>1</v>
      </c>
      <c r="AB1" s="66">
        <f t="shared" si="1"/>
        <v>5</v>
      </c>
      <c r="AC1" s="66">
        <f t="shared" si="1"/>
        <v>9</v>
      </c>
      <c r="AD1" s="66">
        <f t="shared" si="1"/>
        <v>3</v>
      </c>
      <c r="AE1" s="66">
        <f t="shared" si="1"/>
        <v>2</v>
      </c>
      <c r="AF1" s="66">
        <f t="shared" si="1"/>
        <v>16</v>
      </c>
      <c r="AG1" s="66">
        <f t="shared" si="1"/>
        <v>4</v>
      </c>
      <c r="AH1" s="66">
        <f t="shared" si="1"/>
        <v>13</v>
      </c>
      <c r="AI1" s="66">
        <f t="shared" si="1"/>
        <v>7</v>
      </c>
      <c r="AJ1" s="66">
        <f t="shared" si="1"/>
        <v>12</v>
      </c>
      <c r="AK1" s="66">
        <f t="shared" si="1"/>
        <v>6</v>
      </c>
      <c r="AL1" s="66">
        <f t="shared" si="1"/>
        <v>17</v>
      </c>
      <c r="AM1" s="66">
        <f t="shared" si="1"/>
        <v>15</v>
      </c>
      <c r="AO1" s="67" t="s">
        <v>769</v>
      </c>
    </row>
    <row r="2" spans="1:41" hidden="1" outlineLevel="1"/>
    <row r="3" spans="1:41" hidden="1" outlineLevel="1">
      <c r="A3" s="68"/>
      <c r="B3" s="69" t="s">
        <v>56</v>
      </c>
      <c r="C3" s="69" t="s">
        <v>96</v>
      </c>
      <c r="D3" s="69" t="s">
        <v>50</v>
      </c>
      <c r="E3" s="69" t="s">
        <v>153</v>
      </c>
      <c r="F3" s="69" t="s">
        <v>33</v>
      </c>
      <c r="G3" s="69" t="s">
        <v>53</v>
      </c>
      <c r="H3" s="69" t="s">
        <v>72</v>
      </c>
      <c r="I3" s="69" t="s">
        <v>112</v>
      </c>
      <c r="J3" s="69" t="s">
        <v>24</v>
      </c>
      <c r="K3" s="69" t="s">
        <v>65</v>
      </c>
      <c r="L3" s="69" t="s">
        <v>59</v>
      </c>
      <c r="M3" s="69" t="s">
        <v>45</v>
      </c>
      <c r="N3" s="69" t="s">
        <v>117</v>
      </c>
      <c r="O3" s="69" t="s">
        <v>29</v>
      </c>
      <c r="P3" s="69" t="s">
        <v>77</v>
      </c>
      <c r="Q3" s="69" t="s">
        <v>137</v>
      </c>
      <c r="R3" s="69" t="s">
        <v>162</v>
      </c>
      <c r="S3" s="69" t="s">
        <v>36</v>
      </c>
      <c r="T3" s="68"/>
      <c r="U3" s="68"/>
      <c r="V3" s="69" t="s">
        <v>56</v>
      </c>
      <c r="W3" s="69" t="s">
        <v>96</v>
      </c>
      <c r="X3" s="69" t="s">
        <v>50</v>
      </c>
      <c r="Y3" s="69" t="s">
        <v>153</v>
      </c>
      <c r="Z3" s="69" t="s">
        <v>33</v>
      </c>
      <c r="AA3" s="69" t="s">
        <v>53</v>
      </c>
      <c r="AB3" s="69" t="s">
        <v>72</v>
      </c>
      <c r="AC3" s="69" t="s">
        <v>112</v>
      </c>
      <c r="AD3" s="69" t="s">
        <v>24</v>
      </c>
      <c r="AE3" s="69" t="s">
        <v>65</v>
      </c>
      <c r="AF3" s="69" t="s">
        <v>59</v>
      </c>
      <c r="AG3" s="69" t="s">
        <v>45</v>
      </c>
      <c r="AH3" s="69" t="s">
        <v>117</v>
      </c>
      <c r="AI3" s="69" t="s">
        <v>29</v>
      </c>
      <c r="AJ3" s="69" t="s">
        <v>77</v>
      </c>
      <c r="AK3" s="69" t="s">
        <v>137</v>
      </c>
      <c r="AL3" s="69" t="s">
        <v>162</v>
      </c>
      <c r="AM3" s="69" t="s">
        <v>36</v>
      </c>
    </row>
    <row r="4" spans="1:41" hidden="1" outlineLevel="1">
      <c r="A4" s="1" t="s">
        <v>770</v>
      </c>
      <c r="B4" s="70" t="s">
        <v>927</v>
      </c>
      <c r="C4" s="70" t="s">
        <v>927</v>
      </c>
      <c r="D4" s="70" t="s">
        <v>927</v>
      </c>
      <c r="E4" s="70" t="s">
        <v>927</v>
      </c>
      <c r="F4" s="70" t="s">
        <v>928</v>
      </c>
      <c r="G4" s="70" t="s">
        <v>927</v>
      </c>
      <c r="H4" s="70" t="s">
        <v>927</v>
      </c>
      <c r="I4" s="70" t="s">
        <v>927</v>
      </c>
      <c r="J4" s="70" t="s">
        <v>927</v>
      </c>
      <c r="K4" s="70" t="s">
        <v>927</v>
      </c>
      <c r="L4" s="70" t="s">
        <v>927</v>
      </c>
      <c r="M4" s="70" t="s">
        <v>927</v>
      </c>
      <c r="N4" s="70" t="s">
        <v>927</v>
      </c>
      <c r="O4" s="70" t="s">
        <v>927</v>
      </c>
      <c r="P4" s="70" t="s">
        <v>927</v>
      </c>
      <c r="Q4" s="70" t="s">
        <v>927</v>
      </c>
      <c r="R4" s="70" t="s">
        <v>927</v>
      </c>
      <c r="S4" s="70" t="s">
        <v>927</v>
      </c>
      <c r="U4" s="1" t="s">
        <v>770</v>
      </c>
      <c r="V4" s="70" t="s">
        <v>927</v>
      </c>
      <c r="W4" s="70" t="s">
        <v>927</v>
      </c>
      <c r="X4" s="70" t="s">
        <v>927</v>
      </c>
      <c r="Y4" s="70" t="s">
        <v>927</v>
      </c>
      <c r="Z4" s="70" t="s">
        <v>928</v>
      </c>
      <c r="AA4" s="70" t="s">
        <v>927</v>
      </c>
      <c r="AB4" s="70" t="s">
        <v>927</v>
      </c>
      <c r="AC4" s="70" t="s">
        <v>927</v>
      </c>
      <c r="AD4" s="70" t="s">
        <v>927</v>
      </c>
      <c r="AE4" s="70" t="s">
        <v>927</v>
      </c>
      <c r="AF4" s="70" t="s">
        <v>927</v>
      </c>
      <c r="AG4" s="70" t="s">
        <v>927</v>
      </c>
      <c r="AH4" s="70" t="s">
        <v>927</v>
      </c>
      <c r="AI4" s="70" t="s">
        <v>927</v>
      </c>
      <c r="AJ4" s="70">
        <v>0</v>
      </c>
      <c r="AK4" s="70" t="s">
        <v>927</v>
      </c>
      <c r="AL4" s="70" t="s">
        <v>927</v>
      </c>
      <c r="AM4" s="70" t="s">
        <v>927</v>
      </c>
      <c r="AN4" s="68"/>
    </row>
    <row r="5" spans="1:41" hidden="1" outlineLevel="1">
      <c r="A5" s="68"/>
      <c r="B5" s="29">
        <f>A5+1</f>
        <v>1</v>
      </c>
      <c r="C5" s="29">
        <f>B5+1</f>
        <v>2</v>
      </c>
      <c r="D5" s="29">
        <f>C5+1</f>
        <v>3</v>
      </c>
      <c r="E5" s="29">
        <f>C5+1</f>
        <v>3</v>
      </c>
      <c r="F5" s="29">
        <f t="shared" ref="F5:S5" si="2">E5+1</f>
        <v>4</v>
      </c>
      <c r="G5" s="29">
        <f t="shared" si="2"/>
        <v>5</v>
      </c>
      <c r="H5" s="29">
        <f t="shared" si="2"/>
        <v>6</v>
      </c>
      <c r="I5" s="29">
        <f t="shared" si="2"/>
        <v>7</v>
      </c>
      <c r="J5" s="29">
        <f t="shared" si="2"/>
        <v>8</v>
      </c>
      <c r="K5" s="29">
        <f t="shared" si="2"/>
        <v>9</v>
      </c>
      <c r="L5" s="29">
        <f t="shared" si="2"/>
        <v>10</v>
      </c>
      <c r="M5" s="29">
        <f t="shared" si="2"/>
        <v>11</v>
      </c>
      <c r="N5" s="29">
        <f t="shared" si="2"/>
        <v>12</v>
      </c>
      <c r="O5" s="29">
        <f t="shared" si="2"/>
        <v>13</v>
      </c>
      <c r="P5" s="29">
        <f t="shared" si="2"/>
        <v>14</v>
      </c>
      <c r="Q5" s="29">
        <f t="shared" si="2"/>
        <v>15</v>
      </c>
      <c r="R5" s="29">
        <f t="shared" si="2"/>
        <v>16</v>
      </c>
      <c r="S5" s="29">
        <f t="shared" si="2"/>
        <v>17</v>
      </c>
      <c r="U5" s="68"/>
      <c r="V5" s="29">
        <f>U5+1</f>
        <v>1</v>
      </c>
      <c r="W5" s="29">
        <f>V5+1</f>
        <v>2</v>
      </c>
      <c r="X5" s="29">
        <f>W5+1</f>
        <v>3</v>
      </c>
      <c r="Y5" s="29">
        <f>W5+1</f>
        <v>3</v>
      </c>
      <c r="Z5" s="29">
        <f t="shared" ref="Z5:AM5" si="3">Y5+1</f>
        <v>4</v>
      </c>
      <c r="AA5" s="29">
        <f t="shared" si="3"/>
        <v>5</v>
      </c>
      <c r="AB5" s="29">
        <f t="shared" si="3"/>
        <v>6</v>
      </c>
      <c r="AC5" s="29">
        <f t="shared" si="3"/>
        <v>7</v>
      </c>
      <c r="AD5" s="29">
        <f t="shared" si="3"/>
        <v>8</v>
      </c>
      <c r="AE5" s="29">
        <f t="shared" si="3"/>
        <v>9</v>
      </c>
      <c r="AF5" s="29">
        <f t="shared" si="3"/>
        <v>10</v>
      </c>
      <c r="AG5" s="29">
        <f t="shared" si="3"/>
        <v>11</v>
      </c>
      <c r="AH5" s="29">
        <f t="shared" si="3"/>
        <v>12</v>
      </c>
      <c r="AI5" s="29">
        <f t="shared" si="3"/>
        <v>13</v>
      </c>
      <c r="AJ5" s="29">
        <f t="shared" si="3"/>
        <v>14</v>
      </c>
      <c r="AK5" s="29">
        <f t="shared" si="3"/>
        <v>15</v>
      </c>
      <c r="AL5" s="29">
        <f t="shared" si="3"/>
        <v>16</v>
      </c>
      <c r="AM5" s="29">
        <f t="shared" si="3"/>
        <v>17</v>
      </c>
    </row>
    <row r="6" spans="1:41" hidden="1" outlineLevel="1">
      <c r="A6" s="1" t="s">
        <v>771</v>
      </c>
      <c r="B6" s="71">
        <f>B40</f>
        <v>3607</v>
      </c>
      <c r="C6" s="71">
        <f t="shared" ref="C6:S6" si="4">C40</f>
        <v>4224</v>
      </c>
      <c r="D6" s="71">
        <f>D40</f>
        <v>4699</v>
      </c>
      <c r="E6" s="71">
        <f t="shared" si="4"/>
        <v>5230</v>
      </c>
      <c r="F6" s="71">
        <f t="shared" si="4"/>
        <v>3914</v>
      </c>
      <c r="G6" s="71">
        <f t="shared" si="4"/>
        <v>2253</v>
      </c>
      <c r="H6" s="71">
        <f t="shared" si="4"/>
        <v>3122</v>
      </c>
      <c r="I6" s="71">
        <f t="shared" si="4"/>
        <v>4019</v>
      </c>
      <c r="J6" s="71">
        <f t="shared" si="4"/>
        <v>2846</v>
      </c>
      <c r="K6" s="71">
        <f t="shared" si="4"/>
        <v>2426</v>
      </c>
      <c r="L6" s="71">
        <f t="shared" si="4"/>
        <v>5339</v>
      </c>
      <c r="M6" s="71">
        <f t="shared" si="4"/>
        <v>2853</v>
      </c>
      <c r="N6" s="71">
        <f t="shared" si="4"/>
        <v>4900</v>
      </c>
      <c r="O6" s="71">
        <f t="shared" si="4"/>
        <v>3582</v>
      </c>
      <c r="P6" s="71">
        <f t="shared" si="4"/>
        <v>4731</v>
      </c>
      <c r="Q6" s="71">
        <f t="shared" si="4"/>
        <v>3271</v>
      </c>
      <c r="R6" s="71">
        <f t="shared" si="4"/>
        <v>5606</v>
      </c>
      <c r="S6" s="71">
        <f t="shared" si="4"/>
        <v>5251</v>
      </c>
      <c r="U6" s="1" t="s">
        <v>771</v>
      </c>
      <c r="V6" s="71">
        <f>V40</f>
        <v>3607</v>
      </c>
      <c r="W6" s="71">
        <f>W40</f>
        <v>4224</v>
      </c>
      <c r="X6" s="71">
        <f>X40</f>
        <v>4699</v>
      </c>
      <c r="Y6" s="71">
        <f>Y40</f>
        <v>5230</v>
      </c>
      <c r="Z6" s="71" t="str">
        <f>IF(Z$4="N","-",Z40)</f>
        <v>-</v>
      </c>
      <c r="AA6" s="71">
        <f t="shared" ref="AA6:AM6" si="5">AA40</f>
        <v>2253</v>
      </c>
      <c r="AB6" s="71">
        <f t="shared" si="5"/>
        <v>3122</v>
      </c>
      <c r="AC6" s="71">
        <f t="shared" si="5"/>
        <v>4019</v>
      </c>
      <c r="AD6" s="71">
        <f t="shared" si="5"/>
        <v>2846</v>
      </c>
      <c r="AE6" s="71">
        <f t="shared" si="5"/>
        <v>2426</v>
      </c>
      <c r="AF6" s="71">
        <f t="shared" si="5"/>
        <v>5339</v>
      </c>
      <c r="AG6" s="71">
        <f t="shared" si="5"/>
        <v>2853</v>
      </c>
      <c r="AH6" s="71">
        <f t="shared" si="5"/>
        <v>4900</v>
      </c>
      <c r="AI6" s="71">
        <f t="shared" si="5"/>
        <v>3582</v>
      </c>
      <c r="AJ6" s="71">
        <f t="shared" si="5"/>
        <v>4731</v>
      </c>
      <c r="AK6" s="71">
        <f t="shared" si="5"/>
        <v>3271</v>
      </c>
      <c r="AL6" s="71">
        <f t="shared" si="5"/>
        <v>5606</v>
      </c>
      <c r="AM6" s="71">
        <f t="shared" si="5"/>
        <v>5251</v>
      </c>
    </row>
    <row r="7" spans="1:41" hidden="1" outlineLevel="1">
      <c r="A7" s="1" t="s">
        <v>772</v>
      </c>
      <c r="B7" s="72">
        <f>IF(SUM($A6:$T6)=0,0,COUNTIF($A6:$T6,"&lt;"&amp;B6)+1)</f>
        <v>8</v>
      </c>
      <c r="C7" s="72">
        <f t="shared" ref="C7:S7" si="6">IF(SUM($A6:$T6)=0,0,COUNTIF($A6:$T6,"&lt;"&amp;C6)+1)</f>
        <v>11</v>
      </c>
      <c r="D7" s="72">
        <f t="shared" si="6"/>
        <v>12</v>
      </c>
      <c r="E7" s="72">
        <f t="shared" si="6"/>
        <v>15</v>
      </c>
      <c r="F7" s="72">
        <f t="shared" si="6"/>
        <v>9</v>
      </c>
      <c r="G7" s="72">
        <f t="shared" si="6"/>
        <v>1</v>
      </c>
      <c r="H7" s="72">
        <f t="shared" si="6"/>
        <v>5</v>
      </c>
      <c r="I7" s="72">
        <f t="shared" si="6"/>
        <v>10</v>
      </c>
      <c r="J7" s="72">
        <f t="shared" si="6"/>
        <v>3</v>
      </c>
      <c r="K7" s="72">
        <f t="shared" si="6"/>
        <v>2</v>
      </c>
      <c r="L7" s="72">
        <f t="shared" si="6"/>
        <v>17</v>
      </c>
      <c r="M7" s="72">
        <f t="shared" si="6"/>
        <v>4</v>
      </c>
      <c r="N7" s="72">
        <f t="shared" si="6"/>
        <v>14</v>
      </c>
      <c r="O7" s="72">
        <f t="shared" si="6"/>
        <v>7</v>
      </c>
      <c r="P7" s="72">
        <f t="shared" si="6"/>
        <v>13</v>
      </c>
      <c r="Q7" s="72">
        <f t="shared" si="6"/>
        <v>6</v>
      </c>
      <c r="R7" s="72">
        <f t="shared" si="6"/>
        <v>18</v>
      </c>
      <c r="S7" s="72">
        <f t="shared" si="6"/>
        <v>16</v>
      </c>
      <c r="U7" s="1" t="s">
        <v>772</v>
      </c>
      <c r="V7" s="72">
        <f>IF(SUM($U6:$AN6)=0,0,IF(V$4="N","-",COUNTIF($U6:$AN6,"&lt;"&amp;V6)+1))</f>
        <v>8</v>
      </c>
      <c r="W7" s="72">
        <f t="shared" ref="W7:AM7" si="7">IF(SUM($U6:$AN6)=0,0,IF(W$4="N","-",COUNTIF($U6:$AN6,"&lt;"&amp;W6)+1))</f>
        <v>10</v>
      </c>
      <c r="X7" s="72">
        <f t="shared" si="7"/>
        <v>11</v>
      </c>
      <c r="Y7" s="72">
        <f t="shared" si="7"/>
        <v>14</v>
      </c>
      <c r="Z7" s="72" t="str">
        <f t="shared" si="7"/>
        <v>-</v>
      </c>
      <c r="AA7" s="72">
        <f t="shared" si="7"/>
        <v>1</v>
      </c>
      <c r="AB7" s="72">
        <f t="shared" si="7"/>
        <v>5</v>
      </c>
      <c r="AC7" s="72">
        <f t="shared" si="7"/>
        <v>9</v>
      </c>
      <c r="AD7" s="72">
        <f t="shared" si="7"/>
        <v>3</v>
      </c>
      <c r="AE7" s="72">
        <f t="shared" si="7"/>
        <v>2</v>
      </c>
      <c r="AF7" s="72">
        <f t="shared" si="7"/>
        <v>16</v>
      </c>
      <c r="AG7" s="72">
        <f t="shared" si="7"/>
        <v>4</v>
      </c>
      <c r="AH7" s="72">
        <f t="shared" si="7"/>
        <v>13</v>
      </c>
      <c r="AI7" s="72">
        <f t="shared" si="7"/>
        <v>7</v>
      </c>
      <c r="AJ7" s="72">
        <f t="shared" si="7"/>
        <v>12</v>
      </c>
      <c r="AK7" s="72">
        <f t="shared" si="7"/>
        <v>6</v>
      </c>
      <c r="AL7" s="72">
        <f t="shared" si="7"/>
        <v>17</v>
      </c>
      <c r="AM7" s="72">
        <f t="shared" si="7"/>
        <v>15</v>
      </c>
    </row>
    <row r="8" spans="1:41" ht="13.5" hidden="1" outlineLevel="1" thickBot="1">
      <c r="A8" s="1" t="s">
        <v>5</v>
      </c>
      <c r="B8" s="71">
        <f t="shared" ref="B8:S8" si="8">B7-B42</f>
        <v>0</v>
      </c>
      <c r="C8" s="71">
        <f t="shared" si="8"/>
        <v>0</v>
      </c>
      <c r="D8" s="71">
        <f>D7-D42</f>
        <v>0</v>
      </c>
      <c r="E8" s="71">
        <f t="shared" si="8"/>
        <v>0</v>
      </c>
      <c r="F8" s="71">
        <f t="shared" si="8"/>
        <v>0</v>
      </c>
      <c r="G8" s="71">
        <f t="shared" si="8"/>
        <v>0</v>
      </c>
      <c r="H8" s="71">
        <f t="shared" si="8"/>
        <v>0</v>
      </c>
      <c r="I8" s="71">
        <f t="shared" si="8"/>
        <v>0</v>
      </c>
      <c r="J8" s="71">
        <f t="shared" si="8"/>
        <v>0</v>
      </c>
      <c r="K8" s="71">
        <f t="shared" si="8"/>
        <v>0</v>
      </c>
      <c r="L8" s="71">
        <f t="shared" si="8"/>
        <v>0</v>
      </c>
      <c r="M8" s="71">
        <f t="shared" si="8"/>
        <v>0</v>
      </c>
      <c r="N8" s="71">
        <f t="shared" si="8"/>
        <v>0</v>
      </c>
      <c r="O8" s="71">
        <f t="shared" si="8"/>
        <v>0</v>
      </c>
      <c r="P8" s="71">
        <f t="shared" si="8"/>
        <v>0</v>
      </c>
      <c r="Q8" s="71">
        <f t="shared" si="8"/>
        <v>0</v>
      </c>
      <c r="R8" s="71">
        <f t="shared" si="8"/>
        <v>0</v>
      </c>
      <c r="S8" s="71">
        <f t="shared" si="8"/>
        <v>0</v>
      </c>
      <c r="U8" s="1" t="s">
        <v>5</v>
      </c>
      <c r="V8" s="71">
        <f t="shared" ref="V8:AM8" si="9">IF(V$4="N",0,V7-V42)</f>
        <v>0</v>
      </c>
      <c r="W8" s="71">
        <f t="shared" si="9"/>
        <v>0</v>
      </c>
      <c r="X8" s="71">
        <f>IF(X$4="N",0,X7-X42)</f>
        <v>0</v>
      </c>
      <c r="Y8" s="71">
        <f t="shared" si="9"/>
        <v>0</v>
      </c>
      <c r="Z8" s="71">
        <f t="shared" si="9"/>
        <v>0</v>
      </c>
      <c r="AA8" s="71">
        <f t="shared" si="9"/>
        <v>0</v>
      </c>
      <c r="AB8" s="71">
        <f t="shared" si="9"/>
        <v>0</v>
      </c>
      <c r="AC8" s="71">
        <f t="shared" si="9"/>
        <v>0</v>
      </c>
      <c r="AD8" s="71">
        <f t="shared" si="9"/>
        <v>0</v>
      </c>
      <c r="AE8" s="71">
        <f t="shared" si="9"/>
        <v>0</v>
      </c>
      <c r="AF8" s="71">
        <f t="shared" si="9"/>
        <v>0</v>
      </c>
      <c r="AG8" s="71">
        <f t="shared" si="9"/>
        <v>0</v>
      </c>
      <c r="AH8" s="71">
        <f t="shared" si="9"/>
        <v>0</v>
      </c>
      <c r="AI8" s="71">
        <f t="shared" si="9"/>
        <v>0</v>
      </c>
      <c r="AJ8" s="71">
        <f t="shared" si="9"/>
        <v>0</v>
      </c>
      <c r="AK8" s="71">
        <f t="shared" si="9"/>
        <v>0</v>
      </c>
      <c r="AL8" s="71">
        <f t="shared" si="9"/>
        <v>0</v>
      </c>
      <c r="AM8" s="71">
        <f t="shared" si="9"/>
        <v>0</v>
      </c>
    </row>
    <row r="9" spans="1:41" ht="13.5" hidden="1" outlineLevel="1" thickBot="1">
      <c r="A9" s="73" t="s">
        <v>5</v>
      </c>
      <c r="B9" s="74">
        <f>SUM(A8:AN8)</f>
        <v>0</v>
      </c>
      <c r="C9" s="75"/>
      <c r="D9" s="75"/>
      <c r="E9" s="75"/>
      <c r="F9" s="75"/>
      <c r="G9" s="75"/>
      <c r="H9" s="75"/>
      <c r="I9" s="75"/>
      <c r="J9" s="75"/>
      <c r="K9" s="75"/>
      <c r="L9" s="75"/>
      <c r="M9" s="75"/>
      <c r="N9" s="75"/>
      <c r="O9" s="75"/>
      <c r="P9" s="75"/>
      <c r="Q9" s="75"/>
      <c r="R9" s="75"/>
      <c r="S9" s="75"/>
      <c r="U9" s="1"/>
      <c r="V9" s="76"/>
      <c r="W9" s="76"/>
      <c r="X9" s="76"/>
      <c r="Y9" s="76"/>
      <c r="Z9" s="76"/>
      <c r="AA9" s="76"/>
      <c r="AB9" s="76"/>
      <c r="AC9" s="76"/>
      <c r="AD9" s="76"/>
      <c r="AE9" s="76"/>
      <c r="AF9" s="76"/>
      <c r="AG9" s="76"/>
      <c r="AH9" s="76"/>
      <c r="AI9" s="76"/>
      <c r="AJ9" s="76"/>
      <c r="AK9" s="76"/>
      <c r="AL9" s="76"/>
      <c r="AM9" s="76"/>
    </row>
    <row r="10" spans="1:41" hidden="1" outlineLevel="1">
      <c r="A10" s="1"/>
      <c r="B10" s="75"/>
      <c r="C10" s="75"/>
      <c r="D10" s="75"/>
      <c r="E10" s="75"/>
      <c r="F10" s="75"/>
      <c r="G10" s="75"/>
      <c r="H10" s="75"/>
      <c r="I10" s="75"/>
      <c r="J10" s="75"/>
      <c r="K10" s="75"/>
      <c r="L10" s="75"/>
      <c r="M10" s="75"/>
      <c r="N10" s="75"/>
      <c r="O10" s="75"/>
      <c r="P10" s="75"/>
      <c r="Q10" s="75"/>
      <c r="R10" s="75"/>
      <c r="S10" s="75"/>
      <c r="U10" s="1"/>
      <c r="V10" s="76"/>
      <c r="W10" s="76"/>
      <c r="X10" s="76"/>
      <c r="Y10" s="76"/>
      <c r="Z10" s="76"/>
      <c r="AA10" s="76"/>
      <c r="AB10" s="76"/>
      <c r="AC10" s="76"/>
      <c r="AD10" s="76"/>
      <c r="AE10" s="76"/>
      <c r="AF10" s="76"/>
      <c r="AG10" s="76"/>
      <c r="AH10" s="76"/>
      <c r="AI10" s="76"/>
      <c r="AJ10" s="76"/>
      <c r="AK10" s="76"/>
      <c r="AL10" s="76"/>
      <c r="AM10" s="76"/>
    </row>
    <row r="11" spans="1:41" hidden="1" outlineLevel="1">
      <c r="A11" s="1" t="s">
        <v>771</v>
      </c>
      <c r="B11" s="71">
        <f ca="1">B56</f>
        <v>15</v>
      </c>
      <c r="C11" s="71">
        <f t="shared" ref="C11:S11" ca="1" si="10">C56</f>
        <v>21</v>
      </c>
      <c r="D11" s="71">
        <f ca="1">D56</f>
        <v>28</v>
      </c>
      <c r="E11" s="71">
        <f t="shared" ca="1" si="10"/>
        <v>29</v>
      </c>
      <c r="F11" s="71">
        <f t="shared" ca="1" si="10"/>
        <v>20</v>
      </c>
      <c r="G11" s="71">
        <f t="shared" ca="1" si="10"/>
        <v>2</v>
      </c>
      <c r="H11" s="71">
        <f t="shared" ca="1" si="10"/>
        <v>7</v>
      </c>
      <c r="I11" s="71">
        <f t="shared" ca="1" si="10"/>
        <v>19</v>
      </c>
      <c r="J11" s="71">
        <f t="shared" ca="1" si="10"/>
        <v>7</v>
      </c>
      <c r="K11" s="71">
        <f t="shared" ca="1" si="10"/>
        <v>7</v>
      </c>
      <c r="L11" s="71">
        <f t="shared" ca="1" si="10"/>
        <v>34</v>
      </c>
      <c r="M11" s="71">
        <f t="shared" ca="1" si="10"/>
        <v>7</v>
      </c>
      <c r="N11" s="71">
        <f t="shared" ca="1" si="10"/>
        <v>27</v>
      </c>
      <c r="O11" s="71">
        <f t="shared" ca="1" si="10"/>
        <v>15</v>
      </c>
      <c r="P11" s="71">
        <f t="shared" ca="1" si="10"/>
        <v>25</v>
      </c>
      <c r="Q11" s="71">
        <f t="shared" ca="1" si="10"/>
        <v>12</v>
      </c>
      <c r="R11" s="71">
        <f t="shared" ca="1" si="10"/>
        <v>36</v>
      </c>
      <c r="S11" s="71">
        <f t="shared" ca="1" si="10"/>
        <v>31</v>
      </c>
      <c r="U11" s="1" t="s">
        <v>771</v>
      </c>
      <c r="V11" s="77">
        <f t="shared" ref="V11:AM11" ca="1" si="11">IF(V$4="N","-",V56)</f>
        <v>15</v>
      </c>
      <c r="W11" s="77">
        <f t="shared" ca="1" si="11"/>
        <v>20</v>
      </c>
      <c r="X11" s="77">
        <f ca="1">IF(X$4="N","-",X56)</f>
        <v>26</v>
      </c>
      <c r="Y11" s="77">
        <f t="shared" ca="1" si="11"/>
        <v>27</v>
      </c>
      <c r="Z11" s="77" t="str">
        <f t="shared" si="11"/>
        <v>-</v>
      </c>
      <c r="AA11" s="77">
        <f t="shared" ca="1" si="11"/>
        <v>2</v>
      </c>
      <c r="AB11" s="77">
        <f t="shared" ca="1" si="11"/>
        <v>7</v>
      </c>
      <c r="AC11" s="77">
        <f t="shared" ca="1" si="11"/>
        <v>18</v>
      </c>
      <c r="AD11" s="77">
        <f t="shared" ca="1" si="11"/>
        <v>7</v>
      </c>
      <c r="AE11" s="77">
        <f t="shared" ca="1" si="11"/>
        <v>7</v>
      </c>
      <c r="AF11" s="77">
        <f t="shared" ca="1" si="11"/>
        <v>32</v>
      </c>
      <c r="AG11" s="77">
        <f t="shared" ca="1" si="11"/>
        <v>7</v>
      </c>
      <c r="AH11" s="77">
        <f t="shared" ca="1" si="11"/>
        <v>25</v>
      </c>
      <c r="AI11" s="77">
        <f t="shared" ca="1" si="11"/>
        <v>15</v>
      </c>
      <c r="AJ11" s="77">
        <f t="shared" ca="1" si="11"/>
        <v>23</v>
      </c>
      <c r="AK11" s="77">
        <f t="shared" ca="1" si="11"/>
        <v>12</v>
      </c>
      <c r="AL11" s="77">
        <f t="shared" ca="1" si="11"/>
        <v>34</v>
      </c>
      <c r="AM11" s="77">
        <f t="shared" ca="1" si="11"/>
        <v>29</v>
      </c>
      <c r="AN11" s="78"/>
    </row>
    <row r="12" spans="1:41" hidden="1" outlineLevel="1">
      <c r="A12" s="1" t="s">
        <v>772</v>
      </c>
      <c r="B12" s="72">
        <f ca="1">COUNTIF($A11:$T11,"&lt;"&amp;B11)+1</f>
        <v>7</v>
      </c>
      <c r="C12" s="72">
        <f t="shared" ref="C12:S12" ca="1" si="12">COUNTIF($A11:$T11,"&lt;"&amp;C11)+1</f>
        <v>11</v>
      </c>
      <c r="D12" s="72">
        <f ca="1">COUNTIF($A11:$T11,"&lt;"&amp;D11)+1</f>
        <v>14</v>
      </c>
      <c r="E12" s="72">
        <f t="shared" ca="1" si="12"/>
        <v>15</v>
      </c>
      <c r="F12" s="72">
        <f t="shared" ca="1" si="12"/>
        <v>10</v>
      </c>
      <c r="G12" s="72">
        <f t="shared" ca="1" si="12"/>
        <v>1</v>
      </c>
      <c r="H12" s="72">
        <f t="shared" ca="1" si="12"/>
        <v>2</v>
      </c>
      <c r="I12" s="72">
        <f t="shared" ca="1" si="12"/>
        <v>9</v>
      </c>
      <c r="J12" s="72">
        <f t="shared" ca="1" si="12"/>
        <v>2</v>
      </c>
      <c r="K12" s="72">
        <f t="shared" ca="1" si="12"/>
        <v>2</v>
      </c>
      <c r="L12" s="72">
        <f t="shared" ca="1" si="12"/>
        <v>17</v>
      </c>
      <c r="M12" s="72">
        <f t="shared" ca="1" si="12"/>
        <v>2</v>
      </c>
      <c r="N12" s="72">
        <f t="shared" ca="1" si="12"/>
        <v>13</v>
      </c>
      <c r="O12" s="72">
        <f t="shared" ca="1" si="12"/>
        <v>7</v>
      </c>
      <c r="P12" s="72">
        <f t="shared" ca="1" si="12"/>
        <v>12</v>
      </c>
      <c r="Q12" s="72">
        <f t="shared" ca="1" si="12"/>
        <v>6</v>
      </c>
      <c r="R12" s="72">
        <f t="shared" ca="1" si="12"/>
        <v>18</v>
      </c>
      <c r="S12" s="72">
        <f t="shared" ca="1" si="12"/>
        <v>16</v>
      </c>
      <c r="U12" s="1" t="s">
        <v>772</v>
      </c>
      <c r="V12" s="72">
        <f t="shared" ref="V12:AK12" ca="1" si="13">IF(V$4="N","-",COUNTIF($U11:$AN11,"&lt;"&amp;V11)+1)</f>
        <v>7</v>
      </c>
      <c r="W12" s="72">
        <f t="shared" ca="1" si="13"/>
        <v>10</v>
      </c>
      <c r="X12" s="72">
        <f ca="1">IF(X$4="N","-",COUNTIF($U11:$AN11,"&lt;"&amp;X11)+1)</f>
        <v>13</v>
      </c>
      <c r="Y12" s="72">
        <f t="shared" ca="1" si="13"/>
        <v>14</v>
      </c>
      <c r="Z12" s="72" t="str">
        <f t="shared" si="13"/>
        <v>-</v>
      </c>
      <c r="AA12" s="72">
        <f t="shared" ca="1" si="13"/>
        <v>1</v>
      </c>
      <c r="AB12" s="72">
        <f t="shared" ca="1" si="13"/>
        <v>2</v>
      </c>
      <c r="AC12" s="72">
        <f t="shared" ca="1" si="13"/>
        <v>9</v>
      </c>
      <c r="AD12" s="72">
        <f t="shared" ca="1" si="13"/>
        <v>2</v>
      </c>
      <c r="AE12" s="72">
        <f t="shared" ca="1" si="13"/>
        <v>2</v>
      </c>
      <c r="AF12" s="72">
        <f t="shared" ca="1" si="13"/>
        <v>16</v>
      </c>
      <c r="AG12" s="72">
        <f t="shared" ca="1" si="13"/>
        <v>2</v>
      </c>
      <c r="AH12" s="72">
        <f t="shared" ca="1" si="13"/>
        <v>12</v>
      </c>
      <c r="AI12" s="72">
        <f t="shared" ca="1" si="13"/>
        <v>7</v>
      </c>
      <c r="AJ12" s="72">
        <f t="shared" ca="1" si="13"/>
        <v>11</v>
      </c>
      <c r="AK12" s="72">
        <f t="shared" ca="1" si="13"/>
        <v>6</v>
      </c>
      <c r="AL12" s="72">
        <f ca="1">IF(AL$4="N","-",COUNTIF($U11:$AN11,"&lt;"&amp;AL11)+1)</f>
        <v>17</v>
      </c>
      <c r="AM12" s="72">
        <f ca="1">IF(AM$4="N","-",COUNTIF($U11:$AN11,"&lt;"&amp;AM11)+1)</f>
        <v>15</v>
      </c>
    </row>
    <row r="13" spans="1:41" ht="13.5" hidden="1" outlineLevel="1" thickBot="1">
      <c r="A13" s="1" t="s">
        <v>5</v>
      </c>
      <c r="B13" s="79">
        <f t="shared" ref="B13:S13" ca="1" si="14">B12-B57</f>
        <v>0</v>
      </c>
      <c r="C13" s="79">
        <f t="shared" ca="1" si="14"/>
        <v>0</v>
      </c>
      <c r="D13" s="79">
        <f ca="1">D12-D57</f>
        <v>0</v>
      </c>
      <c r="E13" s="79">
        <f t="shared" ca="1" si="14"/>
        <v>0</v>
      </c>
      <c r="F13" s="79">
        <f t="shared" ca="1" si="14"/>
        <v>0</v>
      </c>
      <c r="G13" s="79">
        <f t="shared" ca="1" si="14"/>
        <v>0</v>
      </c>
      <c r="H13" s="79">
        <f t="shared" ca="1" si="14"/>
        <v>0</v>
      </c>
      <c r="I13" s="79">
        <f t="shared" ca="1" si="14"/>
        <v>0</v>
      </c>
      <c r="J13" s="79">
        <f t="shared" ca="1" si="14"/>
        <v>0</v>
      </c>
      <c r="K13" s="79">
        <f t="shared" ca="1" si="14"/>
        <v>0</v>
      </c>
      <c r="L13" s="79">
        <f t="shared" ca="1" si="14"/>
        <v>0</v>
      </c>
      <c r="M13" s="79">
        <f t="shared" ca="1" si="14"/>
        <v>0</v>
      </c>
      <c r="N13" s="79">
        <f t="shared" ca="1" si="14"/>
        <v>0</v>
      </c>
      <c r="O13" s="79">
        <f t="shared" ca="1" si="14"/>
        <v>0</v>
      </c>
      <c r="P13" s="79">
        <f t="shared" ca="1" si="14"/>
        <v>0</v>
      </c>
      <c r="Q13" s="79">
        <f t="shared" ca="1" si="14"/>
        <v>0</v>
      </c>
      <c r="R13" s="79">
        <f t="shared" ca="1" si="14"/>
        <v>0</v>
      </c>
      <c r="S13" s="79">
        <f t="shared" ca="1" si="14"/>
        <v>0</v>
      </c>
      <c r="U13" s="1" t="s">
        <v>5</v>
      </c>
      <c r="V13" s="71">
        <f ca="1">IF(V$4="N",0,V12-V57)</f>
        <v>0</v>
      </c>
      <c r="W13" s="71">
        <f t="shared" ref="W13:AM13" ca="1" si="15">IF(W$4="N",0,W12-W57)</f>
        <v>0</v>
      </c>
      <c r="X13" s="71">
        <f ca="1">IF(X$4="N",0,X12-X57)</f>
        <v>0</v>
      </c>
      <c r="Y13" s="71">
        <f t="shared" ca="1" si="15"/>
        <v>0</v>
      </c>
      <c r="Z13" s="71">
        <f t="shared" si="15"/>
        <v>0</v>
      </c>
      <c r="AA13" s="71">
        <f t="shared" ca="1" si="15"/>
        <v>0</v>
      </c>
      <c r="AB13" s="71">
        <f t="shared" ca="1" si="15"/>
        <v>0</v>
      </c>
      <c r="AC13" s="71">
        <f t="shared" ca="1" si="15"/>
        <v>0</v>
      </c>
      <c r="AD13" s="71">
        <f t="shared" ca="1" si="15"/>
        <v>0</v>
      </c>
      <c r="AE13" s="71">
        <f t="shared" ca="1" si="15"/>
        <v>0</v>
      </c>
      <c r="AF13" s="71">
        <f t="shared" ca="1" si="15"/>
        <v>0</v>
      </c>
      <c r="AG13" s="71">
        <f t="shared" ca="1" si="15"/>
        <v>0</v>
      </c>
      <c r="AH13" s="71">
        <f t="shared" ca="1" si="15"/>
        <v>0</v>
      </c>
      <c r="AI13" s="71">
        <f t="shared" ca="1" si="15"/>
        <v>0</v>
      </c>
      <c r="AJ13" s="71">
        <f t="shared" ca="1" si="15"/>
        <v>0</v>
      </c>
      <c r="AK13" s="71">
        <f t="shared" ca="1" si="15"/>
        <v>0</v>
      </c>
      <c r="AL13" s="71">
        <f t="shared" ca="1" si="15"/>
        <v>0</v>
      </c>
      <c r="AM13" s="71">
        <f t="shared" ca="1" si="15"/>
        <v>0</v>
      </c>
    </row>
    <row r="14" spans="1:41" ht="13.5" hidden="1" outlineLevel="1" thickBot="1">
      <c r="A14" s="73" t="s">
        <v>5</v>
      </c>
      <c r="B14" s="74">
        <f ca="1">SUM(A13:AN13)</f>
        <v>0</v>
      </c>
      <c r="C14" s="70"/>
      <c r="D14" s="70"/>
      <c r="E14" s="70"/>
      <c r="F14" s="70"/>
      <c r="G14" s="70"/>
      <c r="H14" s="70"/>
      <c r="I14" s="70"/>
      <c r="J14" s="70"/>
      <c r="K14" s="70"/>
      <c r="L14" s="70"/>
      <c r="M14" s="70"/>
      <c r="N14" s="70"/>
      <c r="O14" s="70"/>
      <c r="P14" s="70"/>
      <c r="Q14" s="70"/>
      <c r="R14" s="70"/>
      <c r="S14" s="70"/>
      <c r="U14" s="1"/>
      <c r="V14" s="76"/>
      <c r="W14" s="76"/>
      <c r="X14" s="76"/>
      <c r="Y14" s="76"/>
      <c r="Z14" s="76"/>
      <c r="AA14" s="76"/>
      <c r="AB14" s="76"/>
      <c r="AC14" s="76"/>
      <c r="AD14" s="76"/>
      <c r="AE14" s="76"/>
      <c r="AF14" s="76"/>
      <c r="AG14" s="76"/>
      <c r="AH14" s="76"/>
      <c r="AI14" s="76"/>
      <c r="AJ14" s="76"/>
      <c r="AK14" s="76"/>
      <c r="AL14" s="76"/>
      <c r="AM14" s="76"/>
    </row>
    <row r="15" spans="1:41" hidden="1" outlineLevel="1">
      <c r="A15" s="80" t="s">
        <v>933</v>
      </c>
      <c r="B15" s="80"/>
      <c r="C15" s="70"/>
      <c r="D15" s="70"/>
      <c r="E15" s="70"/>
      <c r="F15" s="70"/>
      <c r="G15" s="70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70"/>
      <c r="S15" s="70"/>
      <c r="U15" s="80" t="s">
        <v>933</v>
      </c>
      <c r="V15" s="76"/>
      <c r="W15" s="76"/>
      <c r="X15" s="76"/>
      <c r="Y15" s="76"/>
      <c r="Z15" s="76"/>
      <c r="AA15" s="76"/>
      <c r="AB15" s="76"/>
      <c r="AC15" s="76"/>
      <c r="AD15" s="76"/>
      <c r="AE15" s="76"/>
      <c r="AF15" s="76"/>
      <c r="AG15" s="76"/>
      <c r="AH15" s="76"/>
      <c r="AI15" s="76"/>
      <c r="AJ15" s="76"/>
      <c r="AK15" s="70"/>
      <c r="AL15" s="76"/>
      <c r="AM15" s="76"/>
    </row>
    <row r="16" spans="1:41" ht="26.25" collapsed="1">
      <c r="A16" s="15" t="s">
        <v>917</v>
      </c>
      <c r="B16" s="15"/>
      <c r="C16" s="15"/>
      <c r="D16" s="15"/>
      <c r="E16" s="15"/>
      <c r="F16" s="15"/>
      <c r="G16" s="15"/>
      <c r="H16" s="15"/>
      <c r="I16" s="15"/>
      <c r="J16" s="15"/>
      <c r="K16" s="15"/>
      <c r="L16" s="81"/>
      <c r="M16" s="81"/>
      <c r="N16" s="82"/>
      <c r="O16" s="83"/>
      <c r="P16" s="83"/>
      <c r="R16" s="83"/>
      <c r="S16" s="84" t="s">
        <v>934</v>
      </c>
      <c r="U16" s="15" t="s">
        <v>917</v>
      </c>
      <c r="V16" s="15"/>
      <c r="W16" s="15"/>
      <c r="X16" s="15"/>
      <c r="Y16" s="15"/>
      <c r="Z16" s="15"/>
      <c r="AA16" s="15"/>
      <c r="AB16" s="15"/>
      <c r="AC16" s="15"/>
      <c r="AD16" s="15"/>
      <c r="AE16" s="15"/>
      <c r="AF16" s="81"/>
      <c r="AG16" s="18"/>
      <c r="AH16" s="18"/>
      <c r="AI16" s="83"/>
      <c r="AJ16" s="83"/>
      <c r="AK16" s="83"/>
      <c r="AL16" s="83"/>
      <c r="AM16" s="84" t="s">
        <v>934</v>
      </c>
    </row>
    <row r="17" spans="1:39">
      <c r="A17" s="26" t="str">
        <f>"ALL CLUBS: "&amp;COUNTA(A3:T3)&amp;" TEAMS (note awards are based on table excluding non East Sussex Clubs)"</f>
        <v>ALL CLUBS: 18 TEAMS (note awards are based on table excluding non East Sussex Clubs)</v>
      </c>
      <c r="U17" s="26" t="str">
        <f>"EAST SUSSEX CLUBS: "&amp;COUNTIF(U4:AN4,"Y")&amp;" TEAMS (Only East Sussex Teams qualify for awards: awards are awarded as per this table)"</f>
        <v>EAST SUSSEX CLUBS: 16 TEAMS (Only East Sussex Teams qualify for awards: awards are awarded as per this table)</v>
      </c>
    </row>
    <row r="18" spans="1:39">
      <c r="A18" s="50" t="s">
        <v>773</v>
      </c>
      <c r="B18" s="50" t="str">
        <f>B$3</f>
        <v>A80</v>
      </c>
      <c r="C18" s="50" t="str">
        <f t="shared" ref="C18:S18" si="16">C$3</f>
        <v>BEX</v>
      </c>
      <c r="D18" s="50" t="str">
        <f t="shared" si="16"/>
        <v>FRONTR</v>
      </c>
      <c r="E18" s="50" t="str">
        <f t="shared" si="16"/>
        <v>BTNTRI</v>
      </c>
      <c r="F18" s="50" t="str">
        <f t="shared" si="16"/>
        <v>CPA</v>
      </c>
      <c r="G18" s="50" t="str">
        <f t="shared" si="16"/>
        <v>CROW</v>
      </c>
      <c r="H18" s="50" t="str">
        <f t="shared" si="16"/>
        <v>EAST/BDY</v>
      </c>
      <c r="I18" s="50" t="str">
        <f t="shared" si="16"/>
        <v>HAIL</v>
      </c>
      <c r="J18" s="50" t="str">
        <f t="shared" si="16"/>
        <v>HR/HAC</v>
      </c>
      <c r="K18" s="50" t="str">
        <f t="shared" si="16"/>
        <v>HTH/UCK</v>
      </c>
      <c r="L18" s="50" t="str">
        <f t="shared" si="16"/>
        <v>HYR</v>
      </c>
      <c r="M18" s="50" t="str">
        <f t="shared" si="16"/>
        <v>LEW</v>
      </c>
      <c r="N18" s="50" t="str">
        <f t="shared" si="16"/>
        <v>MEAD</v>
      </c>
      <c r="O18" s="50" t="str">
        <f t="shared" si="16"/>
        <v>PSS</v>
      </c>
      <c r="P18" s="50" t="str">
        <f t="shared" si="16"/>
        <v>HEDGE</v>
      </c>
      <c r="Q18" s="50" t="str">
        <f t="shared" si="16"/>
        <v>RUNW</v>
      </c>
      <c r="R18" s="50" t="str">
        <f t="shared" si="16"/>
        <v>TRIT</v>
      </c>
      <c r="S18" s="50" t="str">
        <f t="shared" si="16"/>
        <v>WAD</v>
      </c>
      <c r="U18" s="50" t="s">
        <v>773</v>
      </c>
      <c r="V18" s="50" t="str">
        <f>V$3</f>
        <v>A80</v>
      </c>
      <c r="W18" s="50" t="str">
        <f t="shared" ref="W18:AM18" si="17">W$3</f>
        <v>BEX</v>
      </c>
      <c r="X18" s="50" t="str">
        <f t="shared" si="17"/>
        <v>FRONTR</v>
      </c>
      <c r="Y18" s="50" t="str">
        <f t="shared" si="17"/>
        <v>BTNTRI</v>
      </c>
      <c r="Z18" s="50" t="str">
        <f t="shared" si="17"/>
        <v>CPA</v>
      </c>
      <c r="AA18" s="50" t="str">
        <f t="shared" si="17"/>
        <v>CROW</v>
      </c>
      <c r="AB18" s="50" t="str">
        <f t="shared" si="17"/>
        <v>EAST/BDY</v>
      </c>
      <c r="AC18" s="50" t="str">
        <f t="shared" si="17"/>
        <v>HAIL</v>
      </c>
      <c r="AD18" s="50" t="str">
        <f t="shared" si="17"/>
        <v>HR/HAC</v>
      </c>
      <c r="AE18" s="50" t="str">
        <f t="shared" si="17"/>
        <v>HTH/UCK</v>
      </c>
      <c r="AF18" s="50" t="str">
        <f t="shared" si="17"/>
        <v>HYR</v>
      </c>
      <c r="AG18" s="50" t="str">
        <f t="shared" si="17"/>
        <v>LEW</v>
      </c>
      <c r="AH18" s="50" t="str">
        <f t="shared" si="17"/>
        <v>MEAD</v>
      </c>
      <c r="AI18" s="50" t="str">
        <f t="shared" si="17"/>
        <v>PSS</v>
      </c>
      <c r="AJ18" s="50" t="str">
        <f t="shared" si="17"/>
        <v>HEDGE</v>
      </c>
      <c r="AK18" s="50" t="str">
        <f t="shared" si="17"/>
        <v>RUNW</v>
      </c>
      <c r="AL18" s="50" t="str">
        <f t="shared" si="17"/>
        <v>TRIT</v>
      </c>
      <c r="AM18" s="50" t="str">
        <f t="shared" si="17"/>
        <v>WAD</v>
      </c>
    </row>
    <row r="19" spans="1:39">
      <c r="A19" s="50" t="s">
        <v>25</v>
      </c>
      <c r="B19" s="34">
        <v>10</v>
      </c>
      <c r="C19" s="32">
        <v>328</v>
      </c>
      <c r="D19" s="32">
        <v>52</v>
      </c>
      <c r="E19" s="32">
        <v>62</v>
      </c>
      <c r="F19" s="32">
        <v>3</v>
      </c>
      <c r="G19" s="32">
        <v>9</v>
      </c>
      <c r="H19" s="32">
        <v>35</v>
      </c>
      <c r="I19" s="32">
        <v>75</v>
      </c>
      <c r="J19" s="32">
        <v>1</v>
      </c>
      <c r="K19" s="32">
        <v>13</v>
      </c>
      <c r="L19" s="32">
        <v>11</v>
      </c>
      <c r="M19" s="32">
        <v>6</v>
      </c>
      <c r="N19" s="32">
        <v>148</v>
      </c>
      <c r="O19" s="32">
        <v>2</v>
      </c>
      <c r="P19" s="32">
        <v>18</v>
      </c>
      <c r="Q19" s="32">
        <v>104</v>
      </c>
      <c r="R19" s="32">
        <v>328</v>
      </c>
      <c r="S19" s="32">
        <v>328</v>
      </c>
      <c r="U19" s="50" t="s">
        <v>25</v>
      </c>
      <c r="V19" s="34">
        <f>IF(V$4="N",0,B19)</f>
        <v>10</v>
      </c>
      <c r="W19" s="34">
        <f t="shared" ref="W19:AL34" si="18">IF(W$4="N",0,C19)</f>
        <v>328</v>
      </c>
      <c r="X19" s="34">
        <f t="shared" si="18"/>
        <v>52</v>
      </c>
      <c r="Y19" s="34">
        <f t="shared" si="18"/>
        <v>62</v>
      </c>
      <c r="Z19" s="34">
        <f t="shared" si="18"/>
        <v>0</v>
      </c>
      <c r="AA19" s="34">
        <f t="shared" si="18"/>
        <v>9</v>
      </c>
      <c r="AB19" s="34">
        <f t="shared" si="18"/>
        <v>35</v>
      </c>
      <c r="AC19" s="34">
        <f t="shared" si="18"/>
        <v>75</v>
      </c>
      <c r="AD19" s="34">
        <f t="shared" si="18"/>
        <v>1</v>
      </c>
      <c r="AE19" s="34">
        <f t="shared" si="18"/>
        <v>13</v>
      </c>
      <c r="AF19" s="34">
        <f t="shared" si="18"/>
        <v>11</v>
      </c>
      <c r="AG19" s="34">
        <f t="shared" si="18"/>
        <v>6</v>
      </c>
      <c r="AH19" s="34">
        <f t="shared" si="18"/>
        <v>148</v>
      </c>
      <c r="AI19" s="34">
        <f t="shared" si="18"/>
        <v>2</v>
      </c>
      <c r="AJ19" s="34">
        <f t="shared" si="18"/>
        <v>18</v>
      </c>
      <c r="AK19" s="34">
        <f t="shared" si="18"/>
        <v>104</v>
      </c>
      <c r="AL19" s="34">
        <f t="shared" si="18"/>
        <v>328</v>
      </c>
      <c r="AM19" s="34">
        <f t="shared" ref="AM19:AM38" si="19">IF(AM$4="N",0,S19)</f>
        <v>328</v>
      </c>
    </row>
    <row r="20" spans="1:39">
      <c r="A20" s="50" t="s">
        <v>42</v>
      </c>
      <c r="B20" s="34">
        <v>208</v>
      </c>
      <c r="C20" s="32">
        <v>328</v>
      </c>
      <c r="D20" s="32">
        <v>107</v>
      </c>
      <c r="E20" s="32">
        <v>204</v>
      </c>
      <c r="F20" s="32">
        <v>178</v>
      </c>
      <c r="G20" s="32">
        <v>34</v>
      </c>
      <c r="H20" s="32">
        <v>73</v>
      </c>
      <c r="I20" s="32">
        <v>99</v>
      </c>
      <c r="J20" s="32">
        <v>22</v>
      </c>
      <c r="K20" s="32">
        <v>21</v>
      </c>
      <c r="L20" s="32">
        <v>249</v>
      </c>
      <c r="M20" s="32">
        <v>7</v>
      </c>
      <c r="N20" s="32">
        <v>328</v>
      </c>
      <c r="O20" s="32">
        <v>5</v>
      </c>
      <c r="P20" s="32">
        <v>328</v>
      </c>
      <c r="Q20" s="32">
        <v>117</v>
      </c>
      <c r="R20" s="32">
        <v>328</v>
      </c>
      <c r="S20" s="32">
        <v>328</v>
      </c>
      <c r="U20" s="50" t="s">
        <v>42</v>
      </c>
      <c r="V20" s="34">
        <f t="shared" ref="V20:AK38" si="20">IF(V$4="N",0,B20)</f>
        <v>208</v>
      </c>
      <c r="W20" s="34">
        <f t="shared" si="18"/>
        <v>328</v>
      </c>
      <c r="X20" s="34">
        <f t="shared" si="18"/>
        <v>107</v>
      </c>
      <c r="Y20" s="34">
        <f t="shared" si="18"/>
        <v>204</v>
      </c>
      <c r="Z20" s="34">
        <f t="shared" si="18"/>
        <v>0</v>
      </c>
      <c r="AA20" s="34">
        <f t="shared" si="18"/>
        <v>34</v>
      </c>
      <c r="AB20" s="34">
        <f t="shared" si="18"/>
        <v>73</v>
      </c>
      <c r="AC20" s="34">
        <f t="shared" si="18"/>
        <v>99</v>
      </c>
      <c r="AD20" s="34">
        <f t="shared" si="18"/>
        <v>22</v>
      </c>
      <c r="AE20" s="34">
        <f t="shared" si="18"/>
        <v>21</v>
      </c>
      <c r="AF20" s="34">
        <f t="shared" si="18"/>
        <v>249</v>
      </c>
      <c r="AG20" s="34">
        <f t="shared" si="18"/>
        <v>7</v>
      </c>
      <c r="AH20" s="34">
        <f t="shared" si="18"/>
        <v>328</v>
      </c>
      <c r="AI20" s="34">
        <f t="shared" si="18"/>
        <v>5</v>
      </c>
      <c r="AJ20" s="34">
        <f t="shared" si="18"/>
        <v>328</v>
      </c>
      <c r="AK20" s="34">
        <f t="shared" si="18"/>
        <v>117</v>
      </c>
      <c r="AL20" s="34">
        <f t="shared" si="18"/>
        <v>328</v>
      </c>
      <c r="AM20" s="34">
        <f t="shared" si="19"/>
        <v>328</v>
      </c>
    </row>
    <row r="21" spans="1:39">
      <c r="A21" s="50" t="s">
        <v>61</v>
      </c>
      <c r="B21" s="34">
        <v>283</v>
      </c>
      <c r="C21" s="32">
        <v>328</v>
      </c>
      <c r="D21" s="32">
        <v>138</v>
      </c>
      <c r="E21" s="32">
        <v>328</v>
      </c>
      <c r="F21" s="32">
        <v>226</v>
      </c>
      <c r="G21" s="32">
        <v>42</v>
      </c>
      <c r="H21" s="32">
        <v>78</v>
      </c>
      <c r="I21" s="32">
        <v>103</v>
      </c>
      <c r="J21" s="32">
        <v>30</v>
      </c>
      <c r="K21" s="32">
        <v>81</v>
      </c>
      <c r="L21" s="32">
        <v>328</v>
      </c>
      <c r="M21" s="32">
        <v>12</v>
      </c>
      <c r="N21" s="32">
        <v>328</v>
      </c>
      <c r="O21" s="32">
        <v>26</v>
      </c>
      <c r="P21" s="32">
        <v>328</v>
      </c>
      <c r="Q21" s="32">
        <v>134</v>
      </c>
      <c r="R21" s="32">
        <v>328</v>
      </c>
      <c r="S21" s="32">
        <v>328</v>
      </c>
      <c r="U21" s="50" t="s">
        <v>61</v>
      </c>
      <c r="V21" s="34">
        <f t="shared" si="20"/>
        <v>283</v>
      </c>
      <c r="W21" s="34">
        <f t="shared" si="18"/>
        <v>328</v>
      </c>
      <c r="X21" s="34">
        <f t="shared" si="18"/>
        <v>138</v>
      </c>
      <c r="Y21" s="34">
        <f t="shared" si="18"/>
        <v>328</v>
      </c>
      <c r="Z21" s="34">
        <f t="shared" si="18"/>
        <v>0</v>
      </c>
      <c r="AA21" s="34">
        <f t="shared" si="18"/>
        <v>42</v>
      </c>
      <c r="AB21" s="34">
        <f t="shared" si="18"/>
        <v>78</v>
      </c>
      <c r="AC21" s="34">
        <f t="shared" si="18"/>
        <v>103</v>
      </c>
      <c r="AD21" s="34">
        <f t="shared" si="18"/>
        <v>30</v>
      </c>
      <c r="AE21" s="34">
        <f t="shared" si="18"/>
        <v>81</v>
      </c>
      <c r="AF21" s="34">
        <f t="shared" si="18"/>
        <v>328</v>
      </c>
      <c r="AG21" s="34">
        <f t="shared" si="18"/>
        <v>12</v>
      </c>
      <c r="AH21" s="34">
        <f t="shared" si="18"/>
        <v>328</v>
      </c>
      <c r="AI21" s="34">
        <f t="shared" si="18"/>
        <v>26</v>
      </c>
      <c r="AJ21" s="34">
        <f t="shared" si="18"/>
        <v>328</v>
      </c>
      <c r="AK21" s="34">
        <f t="shared" si="18"/>
        <v>134</v>
      </c>
      <c r="AL21" s="34">
        <f t="shared" si="18"/>
        <v>328</v>
      </c>
      <c r="AM21" s="34">
        <f t="shared" si="19"/>
        <v>328</v>
      </c>
    </row>
    <row r="22" spans="1:39">
      <c r="A22" s="50" t="s">
        <v>128</v>
      </c>
      <c r="B22" s="34">
        <v>319</v>
      </c>
      <c r="C22" s="32">
        <v>328</v>
      </c>
      <c r="D22" s="32">
        <v>152</v>
      </c>
      <c r="E22" s="32">
        <v>328</v>
      </c>
      <c r="F22" s="32">
        <v>316</v>
      </c>
      <c r="G22" s="32">
        <v>66</v>
      </c>
      <c r="H22" s="32">
        <v>163</v>
      </c>
      <c r="I22" s="32">
        <v>132</v>
      </c>
      <c r="J22" s="32">
        <v>46</v>
      </c>
      <c r="K22" s="32">
        <v>145</v>
      </c>
      <c r="L22" s="32">
        <v>328</v>
      </c>
      <c r="M22" s="32">
        <v>48</v>
      </c>
      <c r="N22" s="32">
        <v>328</v>
      </c>
      <c r="O22" s="32">
        <v>54</v>
      </c>
      <c r="P22" s="32">
        <v>328</v>
      </c>
      <c r="Q22" s="32">
        <v>137</v>
      </c>
      <c r="R22" s="32">
        <v>328</v>
      </c>
      <c r="S22" s="32">
        <v>328</v>
      </c>
      <c r="U22" s="50" t="s">
        <v>128</v>
      </c>
      <c r="V22" s="34">
        <f t="shared" si="20"/>
        <v>319</v>
      </c>
      <c r="W22" s="34">
        <f t="shared" si="18"/>
        <v>328</v>
      </c>
      <c r="X22" s="34">
        <f t="shared" si="18"/>
        <v>152</v>
      </c>
      <c r="Y22" s="34">
        <f t="shared" si="18"/>
        <v>328</v>
      </c>
      <c r="Z22" s="34">
        <f t="shared" si="18"/>
        <v>0</v>
      </c>
      <c r="AA22" s="34">
        <f t="shared" si="18"/>
        <v>66</v>
      </c>
      <c r="AB22" s="34">
        <f t="shared" si="18"/>
        <v>163</v>
      </c>
      <c r="AC22" s="34">
        <f t="shared" si="18"/>
        <v>132</v>
      </c>
      <c r="AD22" s="34">
        <f t="shared" si="18"/>
        <v>46</v>
      </c>
      <c r="AE22" s="34">
        <f t="shared" si="18"/>
        <v>145</v>
      </c>
      <c r="AF22" s="34">
        <f t="shared" si="18"/>
        <v>328</v>
      </c>
      <c r="AG22" s="34">
        <f t="shared" si="18"/>
        <v>48</v>
      </c>
      <c r="AH22" s="34">
        <f t="shared" si="18"/>
        <v>328</v>
      </c>
      <c r="AI22" s="34">
        <f t="shared" si="18"/>
        <v>54</v>
      </c>
      <c r="AJ22" s="34">
        <f t="shared" si="18"/>
        <v>328</v>
      </c>
      <c r="AK22" s="34">
        <f t="shared" si="18"/>
        <v>137</v>
      </c>
      <c r="AL22" s="34">
        <f t="shared" si="18"/>
        <v>328</v>
      </c>
      <c r="AM22" s="34">
        <f t="shared" si="19"/>
        <v>328</v>
      </c>
    </row>
    <row r="23" spans="1:39">
      <c r="A23" s="50" t="s">
        <v>38</v>
      </c>
      <c r="B23" s="34">
        <v>36</v>
      </c>
      <c r="C23" s="32">
        <v>45</v>
      </c>
      <c r="D23" s="32">
        <v>8</v>
      </c>
      <c r="E23" s="32">
        <v>97</v>
      </c>
      <c r="F23" s="32">
        <v>32</v>
      </c>
      <c r="G23" s="32">
        <v>16</v>
      </c>
      <c r="H23" s="32">
        <v>15</v>
      </c>
      <c r="I23" s="32">
        <v>37</v>
      </c>
      <c r="J23" s="32">
        <v>23</v>
      </c>
      <c r="K23" s="32">
        <v>17</v>
      </c>
      <c r="L23" s="32">
        <v>44</v>
      </c>
      <c r="M23" s="32">
        <v>19</v>
      </c>
      <c r="N23" s="32">
        <v>39</v>
      </c>
      <c r="O23" s="32">
        <v>144</v>
      </c>
      <c r="P23" s="32">
        <v>200</v>
      </c>
      <c r="Q23" s="32">
        <v>51</v>
      </c>
      <c r="R23" s="32">
        <v>67</v>
      </c>
      <c r="S23" s="32">
        <v>4</v>
      </c>
      <c r="U23" s="50" t="s">
        <v>38</v>
      </c>
      <c r="V23" s="34">
        <f t="shared" si="20"/>
        <v>36</v>
      </c>
      <c r="W23" s="34">
        <f t="shared" si="18"/>
        <v>45</v>
      </c>
      <c r="X23" s="34">
        <f t="shared" si="18"/>
        <v>8</v>
      </c>
      <c r="Y23" s="34">
        <f t="shared" si="18"/>
        <v>97</v>
      </c>
      <c r="Z23" s="34">
        <f t="shared" si="18"/>
        <v>0</v>
      </c>
      <c r="AA23" s="34">
        <f t="shared" si="18"/>
        <v>16</v>
      </c>
      <c r="AB23" s="34">
        <f t="shared" si="18"/>
        <v>15</v>
      </c>
      <c r="AC23" s="34">
        <f t="shared" si="18"/>
        <v>37</v>
      </c>
      <c r="AD23" s="34">
        <f t="shared" si="18"/>
        <v>23</v>
      </c>
      <c r="AE23" s="34">
        <f t="shared" si="18"/>
        <v>17</v>
      </c>
      <c r="AF23" s="34">
        <f t="shared" si="18"/>
        <v>44</v>
      </c>
      <c r="AG23" s="34">
        <f t="shared" si="18"/>
        <v>19</v>
      </c>
      <c r="AH23" s="34">
        <f t="shared" si="18"/>
        <v>39</v>
      </c>
      <c r="AI23" s="34">
        <f t="shared" si="18"/>
        <v>144</v>
      </c>
      <c r="AJ23" s="34">
        <f t="shared" si="18"/>
        <v>200</v>
      </c>
      <c r="AK23" s="34">
        <f t="shared" si="18"/>
        <v>51</v>
      </c>
      <c r="AL23" s="34">
        <f t="shared" si="18"/>
        <v>67</v>
      </c>
      <c r="AM23" s="34">
        <f t="shared" si="19"/>
        <v>4</v>
      </c>
    </row>
    <row r="24" spans="1:39">
      <c r="A24" s="50" t="s">
        <v>90</v>
      </c>
      <c r="B24" s="34">
        <v>83</v>
      </c>
      <c r="C24" s="32">
        <v>115</v>
      </c>
      <c r="D24" s="32">
        <v>154</v>
      </c>
      <c r="E24" s="32">
        <v>205</v>
      </c>
      <c r="F24" s="32">
        <v>53</v>
      </c>
      <c r="G24" s="32">
        <v>24</v>
      </c>
      <c r="H24" s="32">
        <v>76</v>
      </c>
      <c r="I24" s="32">
        <v>43</v>
      </c>
      <c r="J24" s="32">
        <v>191</v>
      </c>
      <c r="K24" s="32">
        <v>28</v>
      </c>
      <c r="L24" s="32">
        <v>55</v>
      </c>
      <c r="M24" s="32">
        <v>63</v>
      </c>
      <c r="N24" s="32">
        <v>50</v>
      </c>
      <c r="O24" s="32">
        <v>177</v>
      </c>
      <c r="P24" s="32">
        <v>315</v>
      </c>
      <c r="Q24" s="32">
        <v>95</v>
      </c>
      <c r="R24" s="32">
        <v>241</v>
      </c>
      <c r="S24" s="32">
        <v>281</v>
      </c>
      <c r="U24" s="50" t="s">
        <v>90</v>
      </c>
      <c r="V24" s="34">
        <f t="shared" si="20"/>
        <v>83</v>
      </c>
      <c r="W24" s="34">
        <f t="shared" si="18"/>
        <v>115</v>
      </c>
      <c r="X24" s="34">
        <f t="shared" si="18"/>
        <v>154</v>
      </c>
      <c r="Y24" s="34">
        <f t="shared" si="18"/>
        <v>205</v>
      </c>
      <c r="Z24" s="34">
        <f t="shared" si="18"/>
        <v>0</v>
      </c>
      <c r="AA24" s="34">
        <f t="shared" si="18"/>
        <v>24</v>
      </c>
      <c r="AB24" s="34">
        <f t="shared" si="18"/>
        <v>76</v>
      </c>
      <c r="AC24" s="34">
        <f t="shared" si="18"/>
        <v>43</v>
      </c>
      <c r="AD24" s="34">
        <f t="shared" si="18"/>
        <v>191</v>
      </c>
      <c r="AE24" s="34">
        <f t="shared" si="18"/>
        <v>28</v>
      </c>
      <c r="AF24" s="34">
        <f t="shared" si="18"/>
        <v>55</v>
      </c>
      <c r="AG24" s="34">
        <f t="shared" si="18"/>
        <v>63</v>
      </c>
      <c r="AH24" s="34">
        <f t="shared" si="18"/>
        <v>50</v>
      </c>
      <c r="AI24" s="34">
        <f t="shared" si="18"/>
        <v>177</v>
      </c>
      <c r="AJ24" s="34">
        <f t="shared" si="18"/>
        <v>315</v>
      </c>
      <c r="AK24" s="34">
        <f t="shared" si="18"/>
        <v>95</v>
      </c>
      <c r="AL24" s="34">
        <f t="shared" si="18"/>
        <v>241</v>
      </c>
      <c r="AM24" s="34">
        <f t="shared" si="19"/>
        <v>281</v>
      </c>
    </row>
    <row r="25" spans="1:39">
      <c r="A25" s="50" t="s">
        <v>92</v>
      </c>
      <c r="B25" s="34">
        <v>183</v>
      </c>
      <c r="C25" s="32">
        <v>129</v>
      </c>
      <c r="D25" s="32">
        <v>190</v>
      </c>
      <c r="E25" s="32">
        <v>328</v>
      </c>
      <c r="F25" s="32">
        <v>124</v>
      </c>
      <c r="G25" s="32">
        <v>25</v>
      </c>
      <c r="H25" s="32">
        <v>79</v>
      </c>
      <c r="I25" s="32">
        <v>121</v>
      </c>
      <c r="J25" s="32">
        <v>232</v>
      </c>
      <c r="K25" s="32">
        <v>31</v>
      </c>
      <c r="L25" s="32">
        <v>328</v>
      </c>
      <c r="M25" s="32">
        <v>80</v>
      </c>
      <c r="N25" s="32">
        <v>86</v>
      </c>
      <c r="O25" s="32">
        <v>243</v>
      </c>
      <c r="P25" s="32">
        <v>328</v>
      </c>
      <c r="Q25" s="32">
        <v>128</v>
      </c>
      <c r="R25" s="32">
        <v>328</v>
      </c>
      <c r="S25" s="32">
        <v>312</v>
      </c>
      <c r="U25" s="50" t="s">
        <v>92</v>
      </c>
      <c r="V25" s="34">
        <f t="shared" si="20"/>
        <v>183</v>
      </c>
      <c r="W25" s="34">
        <f t="shared" si="18"/>
        <v>129</v>
      </c>
      <c r="X25" s="34">
        <f t="shared" si="18"/>
        <v>190</v>
      </c>
      <c r="Y25" s="34">
        <f t="shared" si="18"/>
        <v>328</v>
      </c>
      <c r="Z25" s="34">
        <f t="shared" si="18"/>
        <v>0</v>
      </c>
      <c r="AA25" s="34">
        <f t="shared" si="18"/>
        <v>25</v>
      </c>
      <c r="AB25" s="34">
        <f t="shared" si="18"/>
        <v>79</v>
      </c>
      <c r="AC25" s="34">
        <f t="shared" si="18"/>
        <v>121</v>
      </c>
      <c r="AD25" s="34">
        <f t="shared" si="18"/>
        <v>232</v>
      </c>
      <c r="AE25" s="34">
        <f t="shared" si="18"/>
        <v>31</v>
      </c>
      <c r="AF25" s="34">
        <f t="shared" si="18"/>
        <v>328</v>
      </c>
      <c r="AG25" s="34">
        <f t="shared" si="18"/>
        <v>80</v>
      </c>
      <c r="AH25" s="34">
        <f t="shared" si="18"/>
        <v>86</v>
      </c>
      <c r="AI25" s="34">
        <f t="shared" si="18"/>
        <v>243</v>
      </c>
      <c r="AJ25" s="34">
        <f t="shared" si="18"/>
        <v>328</v>
      </c>
      <c r="AK25" s="34">
        <f t="shared" si="18"/>
        <v>128</v>
      </c>
      <c r="AL25" s="34">
        <f t="shared" si="18"/>
        <v>328</v>
      </c>
      <c r="AM25" s="34">
        <f t="shared" si="19"/>
        <v>312</v>
      </c>
    </row>
    <row r="26" spans="1:39">
      <c r="A26" s="50" t="s">
        <v>68</v>
      </c>
      <c r="B26" s="34">
        <v>14</v>
      </c>
      <c r="C26" s="32">
        <v>27</v>
      </c>
      <c r="D26" s="32">
        <v>328</v>
      </c>
      <c r="E26" s="32">
        <v>110</v>
      </c>
      <c r="F26" s="32">
        <v>40</v>
      </c>
      <c r="G26" s="32">
        <v>61</v>
      </c>
      <c r="H26" s="32">
        <v>106</v>
      </c>
      <c r="I26" s="32">
        <v>143</v>
      </c>
      <c r="J26" s="32">
        <v>58</v>
      </c>
      <c r="K26" s="32">
        <v>71</v>
      </c>
      <c r="L26" s="32">
        <v>328</v>
      </c>
      <c r="M26" s="32">
        <v>20</v>
      </c>
      <c r="N26" s="32">
        <v>88</v>
      </c>
      <c r="O26" s="32">
        <v>33</v>
      </c>
      <c r="P26" s="32">
        <v>112</v>
      </c>
      <c r="Q26" s="32">
        <v>59</v>
      </c>
      <c r="R26" s="32">
        <v>140</v>
      </c>
      <c r="S26" s="32">
        <v>122</v>
      </c>
      <c r="U26" s="50" t="s">
        <v>68</v>
      </c>
      <c r="V26" s="34">
        <f t="shared" si="20"/>
        <v>14</v>
      </c>
      <c r="W26" s="34">
        <f t="shared" si="18"/>
        <v>27</v>
      </c>
      <c r="X26" s="34">
        <f t="shared" si="18"/>
        <v>328</v>
      </c>
      <c r="Y26" s="34">
        <f t="shared" si="18"/>
        <v>110</v>
      </c>
      <c r="Z26" s="34">
        <f t="shared" si="18"/>
        <v>0</v>
      </c>
      <c r="AA26" s="34">
        <f t="shared" si="18"/>
        <v>61</v>
      </c>
      <c r="AB26" s="34">
        <f t="shared" si="18"/>
        <v>106</v>
      </c>
      <c r="AC26" s="34">
        <f t="shared" si="18"/>
        <v>143</v>
      </c>
      <c r="AD26" s="34">
        <f t="shared" si="18"/>
        <v>58</v>
      </c>
      <c r="AE26" s="34">
        <f t="shared" si="18"/>
        <v>71</v>
      </c>
      <c r="AF26" s="34">
        <f t="shared" si="18"/>
        <v>328</v>
      </c>
      <c r="AG26" s="34">
        <f t="shared" si="18"/>
        <v>20</v>
      </c>
      <c r="AH26" s="34">
        <f t="shared" si="18"/>
        <v>88</v>
      </c>
      <c r="AI26" s="34">
        <f t="shared" si="18"/>
        <v>33</v>
      </c>
      <c r="AJ26" s="34">
        <f t="shared" si="18"/>
        <v>112</v>
      </c>
      <c r="AK26" s="34">
        <f t="shared" si="18"/>
        <v>59</v>
      </c>
      <c r="AL26" s="34">
        <f t="shared" si="18"/>
        <v>140</v>
      </c>
      <c r="AM26" s="34">
        <f t="shared" si="19"/>
        <v>122</v>
      </c>
    </row>
    <row r="27" spans="1:39">
      <c r="A27" s="50" t="s">
        <v>100</v>
      </c>
      <c r="B27" s="34">
        <v>38</v>
      </c>
      <c r="C27" s="32">
        <v>126</v>
      </c>
      <c r="D27" s="32">
        <v>328</v>
      </c>
      <c r="E27" s="32">
        <v>123</v>
      </c>
      <c r="F27" s="32">
        <v>257</v>
      </c>
      <c r="G27" s="32">
        <v>108</v>
      </c>
      <c r="H27" s="32">
        <v>188</v>
      </c>
      <c r="I27" s="32">
        <v>328</v>
      </c>
      <c r="J27" s="32">
        <v>161</v>
      </c>
      <c r="K27" s="32">
        <v>84</v>
      </c>
      <c r="L27" s="32">
        <v>328</v>
      </c>
      <c r="M27" s="32">
        <v>29</v>
      </c>
      <c r="N27" s="32">
        <v>105</v>
      </c>
      <c r="O27" s="32">
        <v>125</v>
      </c>
      <c r="P27" s="32">
        <v>215</v>
      </c>
      <c r="Q27" s="32">
        <v>131</v>
      </c>
      <c r="R27" s="32">
        <v>155</v>
      </c>
      <c r="S27" s="32">
        <v>227</v>
      </c>
      <c r="U27" s="50" t="s">
        <v>100</v>
      </c>
      <c r="V27" s="34">
        <f t="shared" si="20"/>
        <v>38</v>
      </c>
      <c r="W27" s="34">
        <f t="shared" si="18"/>
        <v>126</v>
      </c>
      <c r="X27" s="34">
        <f t="shared" si="18"/>
        <v>328</v>
      </c>
      <c r="Y27" s="34">
        <f t="shared" si="18"/>
        <v>123</v>
      </c>
      <c r="Z27" s="34">
        <f t="shared" si="18"/>
        <v>0</v>
      </c>
      <c r="AA27" s="34">
        <f t="shared" si="18"/>
        <v>108</v>
      </c>
      <c r="AB27" s="34">
        <f t="shared" si="18"/>
        <v>188</v>
      </c>
      <c r="AC27" s="34">
        <f t="shared" si="18"/>
        <v>328</v>
      </c>
      <c r="AD27" s="34">
        <f t="shared" si="18"/>
        <v>161</v>
      </c>
      <c r="AE27" s="34">
        <f t="shared" si="18"/>
        <v>84</v>
      </c>
      <c r="AF27" s="34">
        <f t="shared" si="18"/>
        <v>328</v>
      </c>
      <c r="AG27" s="34">
        <f t="shared" si="18"/>
        <v>29</v>
      </c>
      <c r="AH27" s="34">
        <f t="shared" si="18"/>
        <v>105</v>
      </c>
      <c r="AI27" s="34">
        <f t="shared" si="18"/>
        <v>125</v>
      </c>
      <c r="AJ27" s="34">
        <f t="shared" si="18"/>
        <v>215</v>
      </c>
      <c r="AK27" s="34">
        <f t="shared" si="18"/>
        <v>131</v>
      </c>
      <c r="AL27" s="34">
        <f t="shared" si="18"/>
        <v>155</v>
      </c>
      <c r="AM27" s="34">
        <f t="shared" si="19"/>
        <v>227</v>
      </c>
    </row>
    <row r="28" spans="1:39">
      <c r="A28" s="50" t="s">
        <v>130</v>
      </c>
      <c r="B28" s="34">
        <v>47</v>
      </c>
      <c r="C28" s="32">
        <v>173</v>
      </c>
      <c r="D28" s="32">
        <v>328</v>
      </c>
      <c r="E28" s="32">
        <v>328</v>
      </c>
      <c r="F28" s="32">
        <v>269</v>
      </c>
      <c r="G28" s="32">
        <v>166</v>
      </c>
      <c r="H28" s="32">
        <v>292</v>
      </c>
      <c r="I28" s="32">
        <v>328</v>
      </c>
      <c r="J28" s="32">
        <v>189</v>
      </c>
      <c r="K28" s="32">
        <v>160</v>
      </c>
      <c r="L28" s="32">
        <v>328</v>
      </c>
      <c r="M28" s="32">
        <v>141</v>
      </c>
      <c r="N28" s="32">
        <v>328</v>
      </c>
      <c r="O28" s="32">
        <v>151</v>
      </c>
      <c r="P28" s="32">
        <v>290</v>
      </c>
      <c r="Q28" s="32">
        <v>133</v>
      </c>
      <c r="R28" s="32">
        <v>328</v>
      </c>
      <c r="S28" s="32">
        <v>253</v>
      </c>
      <c r="U28" s="50" t="s">
        <v>130</v>
      </c>
      <c r="V28" s="34">
        <f t="shared" si="20"/>
        <v>47</v>
      </c>
      <c r="W28" s="34">
        <f t="shared" si="18"/>
        <v>173</v>
      </c>
      <c r="X28" s="34">
        <f t="shared" si="18"/>
        <v>328</v>
      </c>
      <c r="Y28" s="34">
        <f t="shared" si="18"/>
        <v>328</v>
      </c>
      <c r="Z28" s="34">
        <f t="shared" si="18"/>
        <v>0</v>
      </c>
      <c r="AA28" s="34">
        <f t="shared" si="18"/>
        <v>166</v>
      </c>
      <c r="AB28" s="34">
        <f t="shared" si="18"/>
        <v>292</v>
      </c>
      <c r="AC28" s="34">
        <f t="shared" si="18"/>
        <v>328</v>
      </c>
      <c r="AD28" s="34">
        <f t="shared" si="18"/>
        <v>189</v>
      </c>
      <c r="AE28" s="34">
        <f t="shared" si="18"/>
        <v>160</v>
      </c>
      <c r="AF28" s="34">
        <f t="shared" si="18"/>
        <v>328</v>
      </c>
      <c r="AG28" s="34">
        <f t="shared" si="18"/>
        <v>141</v>
      </c>
      <c r="AH28" s="34">
        <f t="shared" si="18"/>
        <v>328</v>
      </c>
      <c r="AI28" s="34">
        <f t="shared" si="18"/>
        <v>151</v>
      </c>
      <c r="AJ28" s="34">
        <f t="shared" si="18"/>
        <v>290</v>
      </c>
      <c r="AK28" s="34">
        <f t="shared" si="18"/>
        <v>133</v>
      </c>
      <c r="AL28" s="34">
        <f t="shared" si="18"/>
        <v>328</v>
      </c>
      <c r="AM28" s="34">
        <f t="shared" si="19"/>
        <v>253</v>
      </c>
    </row>
    <row r="29" spans="1:39">
      <c r="A29" s="50" t="s">
        <v>144</v>
      </c>
      <c r="B29" s="34">
        <v>159</v>
      </c>
      <c r="C29" s="32">
        <v>176</v>
      </c>
      <c r="D29" s="32">
        <v>328</v>
      </c>
      <c r="E29" s="32">
        <v>328</v>
      </c>
      <c r="F29" s="32">
        <v>203</v>
      </c>
      <c r="G29" s="32">
        <v>56</v>
      </c>
      <c r="H29" s="32">
        <v>170</v>
      </c>
      <c r="I29" s="32">
        <v>197</v>
      </c>
      <c r="J29" s="32">
        <v>89</v>
      </c>
      <c r="K29" s="32">
        <v>100</v>
      </c>
      <c r="L29" s="32">
        <v>328</v>
      </c>
      <c r="M29" s="32">
        <v>91</v>
      </c>
      <c r="N29" s="32">
        <v>328</v>
      </c>
      <c r="O29" s="32">
        <v>211</v>
      </c>
      <c r="P29" s="32">
        <v>164</v>
      </c>
      <c r="Q29" s="32">
        <v>264</v>
      </c>
      <c r="R29" s="32">
        <v>209</v>
      </c>
      <c r="S29" s="32">
        <v>162</v>
      </c>
      <c r="U29" s="50" t="s">
        <v>144</v>
      </c>
      <c r="V29" s="34">
        <f t="shared" si="20"/>
        <v>159</v>
      </c>
      <c r="W29" s="34">
        <f t="shared" si="18"/>
        <v>176</v>
      </c>
      <c r="X29" s="34">
        <f t="shared" si="18"/>
        <v>328</v>
      </c>
      <c r="Y29" s="34">
        <f t="shared" si="18"/>
        <v>328</v>
      </c>
      <c r="Z29" s="34">
        <f t="shared" si="18"/>
        <v>0</v>
      </c>
      <c r="AA29" s="34">
        <f t="shared" si="18"/>
        <v>56</v>
      </c>
      <c r="AB29" s="34">
        <f t="shared" si="18"/>
        <v>170</v>
      </c>
      <c r="AC29" s="34">
        <f t="shared" si="18"/>
        <v>197</v>
      </c>
      <c r="AD29" s="34">
        <f t="shared" si="18"/>
        <v>89</v>
      </c>
      <c r="AE29" s="34">
        <f t="shared" si="18"/>
        <v>100</v>
      </c>
      <c r="AF29" s="34">
        <f t="shared" si="18"/>
        <v>328</v>
      </c>
      <c r="AG29" s="34">
        <f t="shared" si="18"/>
        <v>91</v>
      </c>
      <c r="AH29" s="34">
        <f t="shared" si="18"/>
        <v>328</v>
      </c>
      <c r="AI29" s="34">
        <f t="shared" si="18"/>
        <v>211</v>
      </c>
      <c r="AJ29" s="34">
        <f t="shared" si="18"/>
        <v>164</v>
      </c>
      <c r="AK29" s="34">
        <f t="shared" si="18"/>
        <v>264</v>
      </c>
      <c r="AL29" s="34">
        <f t="shared" si="18"/>
        <v>209</v>
      </c>
      <c r="AM29" s="34">
        <f t="shared" si="19"/>
        <v>162</v>
      </c>
    </row>
    <row r="30" spans="1:39">
      <c r="A30" s="50" t="s">
        <v>164</v>
      </c>
      <c r="B30" s="34">
        <v>180</v>
      </c>
      <c r="C30" s="32">
        <v>328</v>
      </c>
      <c r="D30" s="32">
        <v>328</v>
      </c>
      <c r="E30" s="32">
        <v>328</v>
      </c>
      <c r="F30" s="32">
        <v>279</v>
      </c>
      <c r="G30" s="32">
        <v>68</v>
      </c>
      <c r="H30" s="32">
        <v>284</v>
      </c>
      <c r="I30" s="32">
        <v>328</v>
      </c>
      <c r="J30" s="32">
        <v>109</v>
      </c>
      <c r="K30" s="32">
        <v>142</v>
      </c>
      <c r="L30" s="32">
        <v>328</v>
      </c>
      <c r="M30" s="32">
        <v>139</v>
      </c>
      <c r="N30" s="32">
        <v>328</v>
      </c>
      <c r="O30" s="32">
        <v>225</v>
      </c>
      <c r="P30" s="32">
        <v>242</v>
      </c>
      <c r="Q30" s="32">
        <v>328</v>
      </c>
      <c r="R30" s="32">
        <v>328</v>
      </c>
      <c r="S30" s="32">
        <v>237</v>
      </c>
      <c r="U30" s="50" t="s">
        <v>164</v>
      </c>
      <c r="V30" s="34">
        <f t="shared" si="20"/>
        <v>180</v>
      </c>
      <c r="W30" s="34">
        <f t="shared" si="18"/>
        <v>328</v>
      </c>
      <c r="X30" s="34">
        <f t="shared" si="18"/>
        <v>328</v>
      </c>
      <c r="Y30" s="34">
        <f t="shared" si="18"/>
        <v>328</v>
      </c>
      <c r="Z30" s="34">
        <f t="shared" si="18"/>
        <v>0</v>
      </c>
      <c r="AA30" s="34">
        <f t="shared" si="18"/>
        <v>68</v>
      </c>
      <c r="AB30" s="34">
        <f t="shared" si="18"/>
        <v>284</v>
      </c>
      <c r="AC30" s="34">
        <f t="shared" si="18"/>
        <v>328</v>
      </c>
      <c r="AD30" s="34">
        <f t="shared" si="18"/>
        <v>109</v>
      </c>
      <c r="AE30" s="34">
        <f t="shared" si="18"/>
        <v>142</v>
      </c>
      <c r="AF30" s="34">
        <f t="shared" si="18"/>
        <v>328</v>
      </c>
      <c r="AG30" s="34">
        <f t="shared" si="18"/>
        <v>139</v>
      </c>
      <c r="AH30" s="34">
        <f t="shared" si="18"/>
        <v>328</v>
      </c>
      <c r="AI30" s="34">
        <f t="shared" si="18"/>
        <v>225</v>
      </c>
      <c r="AJ30" s="34">
        <f t="shared" si="18"/>
        <v>242</v>
      </c>
      <c r="AK30" s="34">
        <f t="shared" si="18"/>
        <v>328</v>
      </c>
      <c r="AL30" s="34">
        <f t="shared" si="18"/>
        <v>328</v>
      </c>
      <c r="AM30" s="34">
        <f t="shared" si="19"/>
        <v>237</v>
      </c>
    </row>
    <row r="31" spans="1:39">
      <c r="A31" s="50" t="s">
        <v>121</v>
      </c>
      <c r="B31" s="34">
        <v>328</v>
      </c>
      <c r="C31" s="32">
        <v>85</v>
      </c>
      <c r="D31" s="32">
        <v>70</v>
      </c>
      <c r="E31" s="32">
        <v>328</v>
      </c>
      <c r="F31" s="32">
        <v>216</v>
      </c>
      <c r="G31" s="32">
        <v>64</v>
      </c>
      <c r="H31" s="32">
        <v>41</v>
      </c>
      <c r="I31" s="32">
        <v>224</v>
      </c>
      <c r="J31" s="32">
        <v>60</v>
      </c>
      <c r="K31" s="32">
        <v>217</v>
      </c>
      <c r="L31" s="32">
        <v>158</v>
      </c>
      <c r="M31" s="32">
        <v>298</v>
      </c>
      <c r="N31" s="32">
        <v>328</v>
      </c>
      <c r="O31" s="32">
        <v>184</v>
      </c>
      <c r="P31" s="32">
        <v>156</v>
      </c>
      <c r="Q31" s="32">
        <v>193</v>
      </c>
      <c r="R31" s="32">
        <v>328</v>
      </c>
      <c r="S31" s="32">
        <v>266</v>
      </c>
      <c r="U31" s="50" t="s">
        <v>121</v>
      </c>
      <c r="V31" s="34">
        <f t="shared" si="20"/>
        <v>328</v>
      </c>
      <c r="W31" s="34">
        <f t="shared" si="18"/>
        <v>85</v>
      </c>
      <c r="X31" s="34">
        <f t="shared" si="18"/>
        <v>70</v>
      </c>
      <c r="Y31" s="34">
        <f t="shared" si="18"/>
        <v>328</v>
      </c>
      <c r="Z31" s="34">
        <f t="shared" si="18"/>
        <v>0</v>
      </c>
      <c r="AA31" s="34">
        <f t="shared" si="18"/>
        <v>64</v>
      </c>
      <c r="AB31" s="34">
        <f t="shared" si="18"/>
        <v>41</v>
      </c>
      <c r="AC31" s="34">
        <f t="shared" si="18"/>
        <v>224</v>
      </c>
      <c r="AD31" s="34">
        <f t="shared" si="18"/>
        <v>60</v>
      </c>
      <c r="AE31" s="34">
        <f t="shared" si="18"/>
        <v>217</v>
      </c>
      <c r="AF31" s="34">
        <f t="shared" si="18"/>
        <v>158</v>
      </c>
      <c r="AG31" s="34">
        <f t="shared" si="18"/>
        <v>298</v>
      </c>
      <c r="AH31" s="34">
        <f t="shared" si="18"/>
        <v>328</v>
      </c>
      <c r="AI31" s="34">
        <f t="shared" si="18"/>
        <v>184</v>
      </c>
      <c r="AJ31" s="34">
        <f t="shared" si="18"/>
        <v>156</v>
      </c>
      <c r="AK31" s="34">
        <f t="shared" si="18"/>
        <v>193</v>
      </c>
      <c r="AL31" s="34">
        <f t="shared" si="18"/>
        <v>328</v>
      </c>
      <c r="AM31" s="34">
        <f t="shared" si="19"/>
        <v>266</v>
      </c>
    </row>
    <row r="32" spans="1:39">
      <c r="A32" s="50" t="s">
        <v>169</v>
      </c>
      <c r="B32" s="34">
        <v>328</v>
      </c>
      <c r="C32" s="32">
        <v>328</v>
      </c>
      <c r="D32" s="32">
        <v>328</v>
      </c>
      <c r="E32" s="32">
        <v>328</v>
      </c>
      <c r="F32" s="32">
        <v>270</v>
      </c>
      <c r="G32" s="32">
        <v>285</v>
      </c>
      <c r="H32" s="32">
        <v>96</v>
      </c>
      <c r="I32" s="32">
        <v>228</v>
      </c>
      <c r="J32" s="32">
        <v>72</v>
      </c>
      <c r="K32" s="32">
        <v>245</v>
      </c>
      <c r="L32" s="32">
        <v>230</v>
      </c>
      <c r="M32" s="32">
        <v>328</v>
      </c>
      <c r="N32" s="32">
        <v>328</v>
      </c>
      <c r="O32" s="32">
        <v>307</v>
      </c>
      <c r="P32" s="32">
        <v>246</v>
      </c>
      <c r="Q32" s="32">
        <v>199</v>
      </c>
      <c r="R32" s="32">
        <v>328</v>
      </c>
      <c r="S32" s="32">
        <v>328</v>
      </c>
      <c r="U32" s="50" t="s">
        <v>169</v>
      </c>
      <c r="V32" s="34">
        <f t="shared" si="20"/>
        <v>328</v>
      </c>
      <c r="W32" s="34">
        <f t="shared" si="18"/>
        <v>328</v>
      </c>
      <c r="X32" s="34">
        <f t="shared" si="18"/>
        <v>328</v>
      </c>
      <c r="Y32" s="34">
        <f t="shared" si="18"/>
        <v>328</v>
      </c>
      <c r="Z32" s="34">
        <f t="shared" si="18"/>
        <v>0</v>
      </c>
      <c r="AA32" s="34">
        <f t="shared" si="18"/>
        <v>285</v>
      </c>
      <c r="AB32" s="34">
        <f t="shared" si="18"/>
        <v>96</v>
      </c>
      <c r="AC32" s="34">
        <f t="shared" si="18"/>
        <v>228</v>
      </c>
      <c r="AD32" s="34">
        <f t="shared" si="18"/>
        <v>72</v>
      </c>
      <c r="AE32" s="34">
        <f t="shared" si="18"/>
        <v>245</v>
      </c>
      <c r="AF32" s="34">
        <f t="shared" si="18"/>
        <v>230</v>
      </c>
      <c r="AG32" s="34">
        <f t="shared" si="18"/>
        <v>328</v>
      </c>
      <c r="AH32" s="34">
        <f t="shared" si="18"/>
        <v>328</v>
      </c>
      <c r="AI32" s="34">
        <f t="shared" si="18"/>
        <v>307</v>
      </c>
      <c r="AJ32" s="34">
        <f t="shared" si="18"/>
        <v>246</v>
      </c>
      <c r="AK32" s="34">
        <f t="shared" si="18"/>
        <v>199</v>
      </c>
      <c r="AL32" s="34">
        <f t="shared" si="18"/>
        <v>328</v>
      </c>
      <c r="AM32" s="34">
        <f t="shared" si="19"/>
        <v>328</v>
      </c>
    </row>
    <row r="33" spans="1:48">
      <c r="A33" s="50" t="s">
        <v>158</v>
      </c>
      <c r="B33" s="34">
        <v>181</v>
      </c>
      <c r="C33" s="32">
        <v>98</v>
      </c>
      <c r="D33" s="32">
        <v>220</v>
      </c>
      <c r="E33" s="32">
        <v>165</v>
      </c>
      <c r="F33" s="32">
        <v>93</v>
      </c>
      <c r="G33" s="32">
        <v>69</v>
      </c>
      <c r="H33" s="32">
        <v>65</v>
      </c>
      <c r="I33" s="32">
        <v>130</v>
      </c>
      <c r="J33" s="32">
        <v>127</v>
      </c>
      <c r="K33" s="32">
        <v>113</v>
      </c>
      <c r="L33" s="32">
        <v>328</v>
      </c>
      <c r="M33" s="32">
        <v>328</v>
      </c>
      <c r="N33" s="32">
        <v>120</v>
      </c>
      <c r="O33" s="32">
        <v>247</v>
      </c>
      <c r="P33" s="32">
        <v>309</v>
      </c>
      <c r="Q33" s="32">
        <v>119</v>
      </c>
      <c r="R33" s="32">
        <v>212</v>
      </c>
      <c r="S33" s="32">
        <v>328</v>
      </c>
      <c r="U33" s="50" t="s">
        <v>158</v>
      </c>
      <c r="V33" s="34">
        <f t="shared" si="20"/>
        <v>181</v>
      </c>
      <c r="W33" s="34">
        <f t="shared" si="18"/>
        <v>98</v>
      </c>
      <c r="X33" s="34">
        <f t="shared" si="18"/>
        <v>220</v>
      </c>
      <c r="Y33" s="34">
        <f t="shared" si="18"/>
        <v>165</v>
      </c>
      <c r="Z33" s="34">
        <f t="shared" si="18"/>
        <v>0</v>
      </c>
      <c r="AA33" s="34">
        <f t="shared" si="18"/>
        <v>69</v>
      </c>
      <c r="AB33" s="34">
        <f t="shared" si="18"/>
        <v>65</v>
      </c>
      <c r="AC33" s="34">
        <f t="shared" si="18"/>
        <v>130</v>
      </c>
      <c r="AD33" s="34">
        <f t="shared" si="18"/>
        <v>127</v>
      </c>
      <c r="AE33" s="34">
        <f t="shared" si="18"/>
        <v>113</v>
      </c>
      <c r="AF33" s="34">
        <f t="shared" si="18"/>
        <v>328</v>
      </c>
      <c r="AG33" s="34">
        <f t="shared" si="18"/>
        <v>328</v>
      </c>
      <c r="AH33" s="34">
        <f t="shared" si="18"/>
        <v>120</v>
      </c>
      <c r="AI33" s="34">
        <f t="shared" si="18"/>
        <v>247</v>
      </c>
      <c r="AJ33" s="34">
        <f t="shared" si="18"/>
        <v>309</v>
      </c>
      <c r="AK33" s="34">
        <f t="shared" si="18"/>
        <v>119</v>
      </c>
      <c r="AL33" s="34">
        <f t="shared" si="18"/>
        <v>212</v>
      </c>
      <c r="AM33" s="34">
        <f t="shared" si="19"/>
        <v>328</v>
      </c>
    </row>
    <row r="34" spans="1:48">
      <c r="A34" s="50" t="s">
        <v>220</v>
      </c>
      <c r="B34" s="34">
        <v>328</v>
      </c>
      <c r="C34" s="32">
        <v>328</v>
      </c>
      <c r="D34" s="32">
        <v>328</v>
      </c>
      <c r="E34" s="32">
        <v>328</v>
      </c>
      <c r="F34" s="32">
        <v>111</v>
      </c>
      <c r="G34" s="32">
        <v>135</v>
      </c>
      <c r="H34" s="32">
        <v>304</v>
      </c>
      <c r="I34" s="32">
        <v>254</v>
      </c>
      <c r="J34" s="32">
        <v>240</v>
      </c>
      <c r="K34" s="32">
        <v>196</v>
      </c>
      <c r="L34" s="32">
        <v>328</v>
      </c>
      <c r="M34" s="32">
        <v>328</v>
      </c>
      <c r="N34" s="32">
        <v>328</v>
      </c>
      <c r="O34" s="32">
        <v>327</v>
      </c>
      <c r="P34" s="32">
        <v>326</v>
      </c>
      <c r="Q34" s="32">
        <v>179</v>
      </c>
      <c r="R34" s="32">
        <v>328</v>
      </c>
      <c r="S34" s="32">
        <v>328</v>
      </c>
      <c r="U34" s="50" t="s">
        <v>220</v>
      </c>
      <c r="V34" s="34">
        <f t="shared" si="20"/>
        <v>328</v>
      </c>
      <c r="W34" s="34">
        <f t="shared" si="18"/>
        <v>328</v>
      </c>
      <c r="X34" s="34">
        <f t="shared" si="18"/>
        <v>328</v>
      </c>
      <c r="Y34" s="34">
        <f t="shared" si="18"/>
        <v>328</v>
      </c>
      <c r="Z34" s="34">
        <f t="shared" si="18"/>
        <v>0</v>
      </c>
      <c r="AA34" s="34">
        <f t="shared" si="18"/>
        <v>135</v>
      </c>
      <c r="AB34" s="34">
        <f t="shared" si="18"/>
        <v>304</v>
      </c>
      <c r="AC34" s="34">
        <f t="shared" si="18"/>
        <v>254</v>
      </c>
      <c r="AD34" s="34">
        <f t="shared" si="18"/>
        <v>240</v>
      </c>
      <c r="AE34" s="34">
        <f t="shared" si="18"/>
        <v>196</v>
      </c>
      <c r="AF34" s="34">
        <f t="shared" si="18"/>
        <v>328</v>
      </c>
      <c r="AG34" s="34">
        <f t="shared" si="18"/>
        <v>328</v>
      </c>
      <c r="AH34" s="34">
        <f t="shared" si="18"/>
        <v>328</v>
      </c>
      <c r="AI34" s="34">
        <f t="shared" si="18"/>
        <v>327</v>
      </c>
      <c r="AJ34" s="34">
        <f t="shared" si="18"/>
        <v>326</v>
      </c>
      <c r="AK34" s="34">
        <f t="shared" si="18"/>
        <v>179</v>
      </c>
      <c r="AL34" s="34">
        <f t="shared" ref="AL34:AL38" si="21">IF(AL$4="N",0,R34)</f>
        <v>328</v>
      </c>
      <c r="AM34" s="34">
        <f t="shared" si="19"/>
        <v>328</v>
      </c>
    </row>
    <row r="35" spans="1:48">
      <c r="A35" s="50" t="s">
        <v>184</v>
      </c>
      <c r="B35" s="34">
        <v>87</v>
      </c>
      <c r="C35" s="32">
        <v>169</v>
      </c>
      <c r="D35" s="32">
        <v>328</v>
      </c>
      <c r="E35" s="32">
        <v>328</v>
      </c>
      <c r="F35" s="32">
        <v>291</v>
      </c>
      <c r="G35" s="32">
        <v>194</v>
      </c>
      <c r="H35" s="32">
        <v>102</v>
      </c>
      <c r="I35" s="32">
        <v>265</v>
      </c>
      <c r="J35" s="32">
        <v>302</v>
      </c>
      <c r="K35" s="32">
        <v>186</v>
      </c>
      <c r="L35" s="32">
        <v>328</v>
      </c>
      <c r="M35" s="32">
        <v>92</v>
      </c>
      <c r="N35" s="32">
        <v>328</v>
      </c>
      <c r="O35" s="32">
        <v>267</v>
      </c>
      <c r="P35" s="32">
        <v>82</v>
      </c>
      <c r="Q35" s="32">
        <v>153</v>
      </c>
      <c r="R35" s="32">
        <v>318</v>
      </c>
      <c r="S35" s="32">
        <v>146</v>
      </c>
      <c r="U35" s="50" t="s">
        <v>184</v>
      </c>
      <c r="V35" s="34">
        <f t="shared" si="20"/>
        <v>87</v>
      </c>
      <c r="W35" s="34">
        <f t="shared" si="20"/>
        <v>169</v>
      </c>
      <c r="X35" s="34">
        <f t="shared" si="20"/>
        <v>328</v>
      </c>
      <c r="Y35" s="34">
        <f t="shared" si="20"/>
        <v>328</v>
      </c>
      <c r="Z35" s="34">
        <f t="shared" si="20"/>
        <v>0</v>
      </c>
      <c r="AA35" s="34">
        <f t="shared" si="20"/>
        <v>194</v>
      </c>
      <c r="AB35" s="34">
        <f t="shared" si="20"/>
        <v>102</v>
      </c>
      <c r="AC35" s="34">
        <f t="shared" si="20"/>
        <v>265</v>
      </c>
      <c r="AD35" s="34">
        <f t="shared" si="20"/>
        <v>302</v>
      </c>
      <c r="AE35" s="34">
        <f t="shared" si="20"/>
        <v>186</v>
      </c>
      <c r="AF35" s="34">
        <f t="shared" si="20"/>
        <v>328</v>
      </c>
      <c r="AG35" s="34">
        <f t="shared" si="20"/>
        <v>92</v>
      </c>
      <c r="AH35" s="34">
        <f t="shared" si="20"/>
        <v>328</v>
      </c>
      <c r="AI35" s="34">
        <f t="shared" si="20"/>
        <v>267</v>
      </c>
      <c r="AJ35" s="34">
        <f t="shared" si="20"/>
        <v>82</v>
      </c>
      <c r="AK35" s="34">
        <f t="shared" si="20"/>
        <v>153</v>
      </c>
      <c r="AL35" s="34">
        <f t="shared" si="21"/>
        <v>318</v>
      </c>
      <c r="AM35" s="34">
        <f t="shared" si="19"/>
        <v>146</v>
      </c>
    </row>
    <row r="36" spans="1:48">
      <c r="A36" s="50" t="s">
        <v>280</v>
      </c>
      <c r="B36" s="34">
        <v>328</v>
      </c>
      <c r="C36" s="32">
        <v>275</v>
      </c>
      <c r="D36" s="32">
        <v>328</v>
      </c>
      <c r="E36" s="32">
        <v>328</v>
      </c>
      <c r="F36" s="32">
        <v>314</v>
      </c>
      <c r="G36" s="32">
        <v>277</v>
      </c>
      <c r="H36" s="32">
        <v>299</v>
      </c>
      <c r="I36" s="32">
        <v>328</v>
      </c>
      <c r="J36" s="32">
        <v>305</v>
      </c>
      <c r="K36" s="32">
        <v>244</v>
      </c>
      <c r="L36" s="32">
        <v>328</v>
      </c>
      <c r="M36" s="32">
        <v>328</v>
      </c>
      <c r="N36" s="32">
        <v>328</v>
      </c>
      <c r="O36" s="32">
        <v>295</v>
      </c>
      <c r="P36" s="32">
        <v>231</v>
      </c>
      <c r="Q36" s="32">
        <v>167</v>
      </c>
      <c r="R36" s="32">
        <v>328</v>
      </c>
      <c r="S36" s="32">
        <v>323</v>
      </c>
      <c r="U36" s="50" t="s">
        <v>280</v>
      </c>
      <c r="V36" s="34">
        <f t="shared" si="20"/>
        <v>328</v>
      </c>
      <c r="W36" s="34">
        <f t="shared" si="20"/>
        <v>275</v>
      </c>
      <c r="X36" s="34">
        <f t="shared" si="20"/>
        <v>328</v>
      </c>
      <c r="Y36" s="34">
        <f t="shared" si="20"/>
        <v>328</v>
      </c>
      <c r="Z36" s="34">
        <f t="shared" si="20"/>
        <v>0</v>
      </c>
      <c r="AA36" s="34">
        <f t="shared" si="20"/>
        <v>277</v>
      </c>
      <c r="AB36" s="34">
        <f t="shared" si="20"/>
        <v>299</v>
      </c>
      <c r="AC36" s="34">
        <f t="shared" si="20"/>
        <v>328</v>
      </c>
      <c r="AD36" s="34">
        <f t="shared" si="20"/>
        <v>305</v>
      </c>
      <c r="AE36" s="34">
        <f t="shared" si="20"/>
        <v>244</v>
      </c>
      <c r="AF36" s="34">
        <f t="shared" si="20"/>
        <v>328</v>
      </c>
      <c r="AG36" s="34">
        <f t="shared" si="20"/>
        <v>328</v>
      </c>
      <c r="AH36" s="34">
        <f t="shared" si="20"/>
        <v>328</v>
      </c>
      <c r="AI36" s="34">
        <f t="shared" si="20"/>
        <v>295</v>
      </c>
      <c r="AJ36" s="34">
        <f t="shared" si="20"/>
        <v>231</v>
      </c>
      <c r="AK36" s="34">
        <f t="shared" si="20"/>
        <v>167</v>
      </c>
      <c r="AL36" s="34">
        <f t="shared" si="21"/>
        <v>328</v>
      </c>
      <c r="AM36" s="34">
        <f t="shared" si="19"/>
        <v>323</v>
      </c>
    </row>
    <row r="37" spans="1:48">
      <c r="A37" s="50" t="s">
        <v>173</v>
      </c>
      <c r="B37" s="34">
        <v>157</v>
      </c>
      <c r="C37" s="32">
        <v>182</v>
      </c>
      <c r="D37" s="32">
        <v>328</v>
      </c>
      <c r="E37" s="32">
        <v>328</v>
      </c>
      <c r="F37" s="32">
        <v>311</v>
      </c>
      <c r="G37" s="32">
        <v>251</v>
      </c>
      <c r="H37" s="32">
        <v>328</v>
      </c>
      <c r="I37" s="32">
        <v>328</v>
      </c>
      <c r="J37" s="32">
        <v>288</v>
      </c>
      <c r="K37" s="32">
        <v>74</v>
      </c>
      <c r="L37" s="32">
        <v>328</v>
      </c>
      <c r="M37" s="32">
        <v>222</v>
      </c>
      <c r="N37" s="32">
        <v>328</v>
      </c>
      <c r="O37" s="32">
        <v>263</v>
      </c>
      <c r="P37" s="32">
        <v>207</v>
      </c>
      <c r="Q37" s="32">
        <v>252</v>
      </c>
      <c r="R37" s="32">
        <v>328</v>
      </c>
      <c r="S37" s="32">
        <v>300</v>
      </c>
      <c r="U37" s="50" t="s">
        <v>173</v>
      </c>
      <c r="V37" s="34">
        <f t="shared" si="20"/>
        <v>157</v>
      </c>
      <c r="W37" s="34">
        <f t="shared" si="20"/>
        <v>182</v>
      </c>
      <c r="X37" s="34">
        <f t="shared" si="20"/>
        <v>328</v>
      </c>
      <c r="Y37" s="34">
        <f t="shared" si="20"/>
        <v>328</v>
      </c>
      <c r="Z37" s="34">
        <f t="shared" si="20"/>
        <v>0</v>
      </c>
      <c r="AA37" s="34">
        <f t="shared" si="20"/>
        <v>251</v>
      </c>
      <c r="AB37" s="34">
        <f t="shared" si="20"/>
        <v>328</v>
      </c>
      <c r="AC37" s="34">
        <f t="shared" si="20"/>
        <v>328</v>
      </c>
      <c r="AD37" s="34">
        <f t="shared" si="20"/>
        <v>288</v>
      </c>
      <c r="AE37" s="34">
        <f t="shared" si="20"/>
        <v>74</v>
      </c>
      <c r="AF37" s="34">
        <f t="shared" si="20"/>
        <v>328</v>
      </c>
      <c r="AG37" s="34">
        <f t="shared" si="20"/>
        <v>222</v>
      </c>
      <c r="AH37" s="34">
        <f t="shared" si="20"/>
        <v>328</v>
      </c>
      <c r="AI37" s="34">
        <f t="shared" si="20"/>
        <v>263</v>
      </c>
      <c r="AJ37" s="34">
        <f t="shared" si="20"/>
        <v>207</v>
      </c>
      <c r="AK37" s="34">
        <f t="shared" si="20"/>
        <v>252</v>
      </c>
      <c r="AL37" s="34">
        <f t="shared" si="21"/>
        <v>328</v>
      </c>
      <c r="AM37" s="34">
        <f t="shared" si="19"/>
        <v>300</v>
      </c>
    </row>
    <row r="38" spans="1:48">
      <c r="A38" s="50" t="s">
        <v>383</v>
      </c>
      <c r="B38" s="34">
        <v>310</v>
      </c>
      <c r="C38" s="32">
        <v>328</v>
      </c>
      <c r="D38" s="32">
        <v>328</v>
      </c>
      <c r="E38" s="32">
        <v>328</v>
      </c>
      <c r="F38" s="32">
        <v>328</v>
      </c>
      <c r="G38" s="32">
        <v>303</v>
      </c>
      <c r="H38" s="32">
        <v>328</v>
      </c>
      <c r="I38" s="32">
        <v>328</v>
      </c>
      <c r="J38" s="32">
        <v>301</v>
      </c>
      <c r="K38" s="32">
        <v>258</v>
      </c>
      <c r="L38" s="32">
        <v>328</v>
      </c>
      <c r="M38" s="32">
        <v>274</v>
      </c>
      <c r="N38" s="32">
        <v>328</v>
      </c>
      <c r="O38" s="32">
        <v>296</v>
      </c>
      <c r="P38" s="32">
        <v>306</v>
      </c>
      <c r="Q38" s="32">
        <v>328</v>
      </c>
      <c r="R38" s="32">
        <v>328</v>
      </c>
      <c r="S38" s="32">
        <v>322</v>
      </c>
      <c r="U38" s="50" t="s">
        <v>383</v>
      </c>
      <c r="V38" s="34">
        <f t="shared" si="20"/>
        <v>310</v>
      </c>
      <c r="W38" s="34">
        <f t="shared" si="20"/>
        <v>328</v>
      </c>
      <c r="X38" s="34">
        <f t="shared" si="20"/>
        <v>328</v>
      </c>
      <c r="Y38" s="34">
        <f t="shared" si="20"/>
        <v>328</v>
      </c>
      <c r="Z38" s="34">
        <f t="shared" si="20"/>
        <v>0</v>
      </c>
      <c r="AA38" s="34">
        <f t="shared" si="20"/>
        <v>303</v>
      </c>
      <c r="AB38" s="34">
        <f t="shared" si="20"/>
        <v>328</v>
      </c>
      <c r="AC38" s="34">
        <f t="shared" si="20"/>
        <v>328</v>
      </c>
      <c r="AD38" s="34">
        <f t="shared" si="20"/>
        <v>301</v>
      </c>
      <c r="AE38" s="34">
        <f t="shared" si="20"/>
        <v>258</v>
      </c>
      <c r="AF38" s="34">
        <f t="shared" si="20"/>
        <v>328</v>
      </c>
      <c r="AG38" s="34">
        <f t="shared" si="20"/>
        <v>274</v>
      </c>
      <c r="AH38" s="34">
        <f t="shared" si="20"/>
        <v>328</v>
      </c>
      <c r="AI38" s="34">
        <f t="shared" si="20"/>
        <v>296</v>
      </c>
      <c r="AJ38" s="34">
        <f t="shared" si="20"/>
        <v>306</v>
      </c>
      <c r="AK38" s="34">
        <f t="shared" si="20"/>
        <v>328</v>
      </c>
      <c r="AL38" s="34">
        <f t="shared" si="21"/>
        <v>328</v>
      </c>
      <c r="AM38" s="34">
        <f t="shared" si="19"/>
        <v>322</v>
      </c>
    </row>
    <row r="39" spans="1:48">
      <c r="A39" s="50"/>
      <c r="B39" s="85"/>
      <c r="C39" s="32"/>
      <c r="D39" s="32"/>
      <c r="E39" s="32"/>
      <c r="F39" s="32"/>
      <c r="G39" s="32"/>
      <c r="H39" s="32"/>
      <c r="I39" s="32"/>
      <c r="J39" s="32"/>
      <c r="K39" s="32"/>
      <c r="L39" s="32"/>
      <c r="M39" s="32"/>
      <c r="N39" s="32"/>
      <c r="O39" s="32"/>
      <c r="P39" s="32"/>
      <c r="Q39" s="32"/>
      <c r="R39" s="32"/>
      <c r="S39" s="32"/>
      <c r="U39" s="50"/>
      <c r="V39" s="50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7"/>
      <c r="AK39" s="27"/>
      <c r="AL39" s="27"/>
      <c r="AM39" s="27"/>
    </row>
    <row r="40" spans="1:48">
      <c r="A40" s="50" t="s">
        <v>535</v>
      </c>
      <c r="B40" s="32">
        <f t="shared" ref="B40:S40" si="22">SUM(B19:B39)</f>
        <v>3607</v>
      </c>
      <c r="C40" s="32">
        <f t="shared" si="22"/>
        <v>4224</v>
      </c>
      <c r="D40" s="32">
        <f>SUM(D19:D39)</f>
        <v>4699</v>
      </c>
      <c r="E40" s="32">
        <f t="shared" si="22"/>
        <v>5230</v>
      </c>
      <c r="F40" s="32">
        <f t="shared" si="22"/>
        <v>3914</v>
      </c>
      <c r="G40" s="32">
        <f t="shared" si="22"/>
        <v>2253</v>
      </c>
      <c r="H40" s="32">
        <f t="shared" si="22"/>
        <v>3122</v>
      </c>
      <c r="I40" s="32">
        <f t="shared" si="22"/>
        <v>4019</v>
      </c>
      <c r="J40" s="32">
        <f t="shared" si="22"/>
        <v>2846</v>
      </c>
      <c r="K40" s="32">
        <f t="shared" si="22"/>
        <v>2426</v>
      </c>
      <c r="L40" s="32">
        <f t="shared" si="22"/>
        <v>5339</v>
      </c>
      <c r="M40" s="32">
        <f>SUM(M19:M39)</f>
        <v>2853</v>
      </c>
      <c r="N40" s="32">
        <f t="shared" si="22"/>
        <v>4900</v>
      </c>
      <c r="O40" s="32">
        <f t="shared" si="22"/>
        <v>3582</v>
      </c>
      <c r="P40" s="32">
        <f t="shared" si="22"/>
        <v>4731</v>
      </c>
      <c r="Q40" s="32">
        <f t="shared" si="22"/>
        <v>3271</v>
      </c>
      <c r="R40" s="32">
        <f>SUM(R19:R39)</f>
        <v>5606</v>
      </c>
      <c r="S40" s="32">
        <f t="shared" si="22"/>
        <v>5251</v>
      </c>
      <c r="U40" s="50" t="s">
        <v>535</v>
      </c>
      <c r="V40" s="32">
        <f>IF(V$4="N","- ",SUM(V19:V39))</f>
        <v>3607</v>
      </c>
      <c r="W40" s="32">
        <f>IF(W$4="N","- ",SUM(W19:W39))</f>
        <v>4224</v>
      </c>
      <c r="X40" s="32">
        <f>IF(X$4="N","- ",SUM(X19:X39))</f>
        <v>4699</v>
      </c>
      <c r="Y40" s="32">
        <f>IF(Y$4="N","- ",SUM(Y19:Y39))</f>
        <v>5230</v>
      </c>
      <c r="Z40" s="32" t="str">
        <f>IF(Z$4="N","- ",SUM(Z19:Z39))</f>
        <v xml:space="preserve">- </v>
      </c>
      <c r="AA40" s="32">
        <f t="shared" ref="AA40:AM40" si="23">IF(AA$4="N","- ",SUM(AA19:AA39))</f>
        <v>2253</v>
      </c>
      <c r="AB40" s="32">
        <f t="shared" si="23"/>
        <v>3122</v>
      </c>
      <c r="AC40" s="32">
        <f t="shared" si="23"/>
        <v>4019</v>
      </c>
      <c r="AD40" s="32">
        <f t="shared" si="23"/>
        <v>2846</v>
      </c>
      <c r="AE40" s="32">
        <f t="shared" si="23"/>
        <v>2426</v>
      </c>
      <c r="AF40" s="32">
        <f t="shared" si="23"/>
        <v>5339</v>
      </c>
      <c r="AG40" s="32">
        <f t="shared" si="23"/>
        <v>2853</v>
      </c>
      <c r="AH40" s="32">
        <f t="shared" si="23"/>
        <v>4900</v>
      </c>
      <c r="AI40" s="32">
        <f t="shared" si="23"/>
        <v>3582</v>
      </c>
      <c r="AJ40" s="32">
        <f t="shared" si="23"/>
        <v>4731</v>
      </c>
      <c r="AK40" s="32">
        <f t="shared" si="23"/>
        <v>3271</v>
      </c>
      <c r="AL40" s="32">
        <f t="shared" si="23"/>
        <v>5606</v>
      </c>
      <c r="AM40" s="32">
        <f t="shared" si="23"/>
        <v>5251</v>
      </c>
    </row>
    <row r="41" spans="1:48">
      <c r="A41" s="50"/>
      <c r="B41" s="85"/>
      <c r="C41" s="32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32"/>
      <c r="O41" s="32"/>
      <c r="P41" s="32"/>
      <c r="Q41" s="32"/>
      <c r="R41" s="32"/>
      <c r="S41" s="32"/>
      <c r="U41" s="50"/>
      <c r="V41" s="85"/>
      <c r="W41" s="85"/>
      <c r="X41" s="85"/>
      <c r="Y41" s="85"/>
      <c r="Z41" s="85"/>
      <c r="AA41" s="85"/>
      <c r="AB41" s="85"/>
      <c r="AC41" s="85"/>
      <c r="AD41" s="85"/>
      <c r="AE41" s="85"/>
      <c r="AF41" s="85"/>
      <c r="AG41" s="85"/>
      <c r="AH41" s="85"/>
      <c r="AI41" s="85"/>
      <c r="AJ41" s="85"/>
      <c r="AK41" s="85"/>
      <c r="AL41" s="85"/>
      <c r="AM41" s="85"/>
    </row>
    <row r="42" spans="1:48">
      <c r="A42" s="50" t="s">
        <v>525</v>
      </c>
      <c r="B42" s="72">
        <f>IF(SUM($A40:$T40)=0,0,COUNTIF($A40:$T40,"&lt;"&amp;B40)+1)</f>
        <v>8</v>
      </c>
      <c r="C42" s="72">
        <f t="shared" ref="C42:S42" si="24">IF(SUM($A40:$T40)=0,0,COUNTIF($A40:$T40,"&lt;"&amp;C40)+1)</f>
        <v>11</v>
      </c>
      <c r="D42" s="72">
        <f t="shared" si="24"/>
        <v>12</v>
      </c>
      <c r="E42" s="72">
        <f t="shared" si="24"/>
        <v>15</v>
      </c>
      <c r="F42" s="72">
        <f t="shared" si="24"/>
        <v>9</v>
      </c>
      <c r="G42" s="72">
        <f t="shared" si="24"/>
        <v>1</v>
      </c>
      <c r="H42" s="72">
        <f t="shared" si="24"/>
        <v>5</v>
      </c>
      <c r="I42" s="72">
        <f t="shared" si="24"/>
        <v>10</v>
      </c>
      <c r="J42" s="72">
        <f t="shared" si="24"/>
        <v>3</v>
      </c>
      <c r="K42" s="72">
        <f t="shared" si="24"/>
        <v>2</v>
      </c>
      <c r="L42" s="72">
        <f t="shared" si="24"/>
        <v>17</v>
      </c>
      <c r="M42" s="72">
        <f t="shared" si="24"/>
        <v>4</v>
      </c>
      <c r="N42" s="72">
        <f t="shared" si="24"/>
        <v>14</v>
      </c>
      <c r="O42" s="72">
        <f t="shared" si="24"/>
        <v>7</v>
      </c>
      <c r="P42" s="72">
        <f t="shared" si="24"/>
        <v>13</v>
      </c>
      <c r="Q42" s="72">
        <f t="shared" si="24"/>
        <v>6</v>
      </c>
      <c r="R42" s="72">
        <f t="shared" si="24"/>
        <v>18</v>
      </c>
      <c r="S42" s="72">
        <f t="shared" si="24"/>
        <v>16</v>
      </c>
      <c r="U42" s="50" t="s">
        <v>525</v>
      </c>
      <c r="V42" s="72">
        <f>IF(SUM($U40:$AN40)=0,0,IF(V$4="N","- ",COUNTIF($U40:$AN40,"&lt;"&amp;V40)+1))</f>
        <v>8</v>
      </c>
      <c r="W42" s="72">
        <f t="shared" ref="W42:AM42" si="25">IF(SUM($U40:$AN40)=0,0,IF(W$4="N","- ",COUNTIF($U40:$AN40,"&lt;"&amp;W40)+1))</f>
        <v>10</v>
      </c>
      <c r="X42" s="72">
        <f t="shared" si="25"/>
        <v>11</v>
      </c>
      <c r="Y42" s="72">
        <f t="shared" si="25"/>
        <v>14</v>
      </c>
      <c r="Z42" s="72" t="str">
        <f t="shared" si="25"/>
        <v xml:space="preserve">- </v>
      </c>
      <c r="AA42" s="72">
        <f t="shared" si="25"/>
        <v>1</v>
      </c>
      <c r="AB42" s="72">
        <f t="shared" si="25"/>
        <v>5</v>
      </c>
      <c r="AC42" s="72">
        <f t="shared" si="25"/>
        <v>9</v>
      </c>
      <c r="AD42" s="72">
        <f t="shared" si="25"/>
        <v>3</v>
      </c>
      <c r="AE42" s="72">
        <f t="shared" si="25"/>
        <v>2</v>
      </c>
      <c r="AF42" s="72">
        <f t="shared" si="25"/>
        <v>16</v>
      </c>
      <c r="AG42" s="72">
        <f t="shared" si="25"/>
        <v>4</v>
      </c>
      <c r="AH42" s="72">
        <f t="shared" si="25"/>
        <v>13</v>
      </c>
      <c r="AI42" s="72">
        <f t="shared" si="25"/>
        <v>7</v>
      </c>
      <c r="AJ42" s="72">
        <f t="shared" si="25"/>
        <v>12</v>
      </c>
      <c r="AK42" s="72">
        <f t="shared" si="25"/>
        <v>6</v>
      </c>
      <c r="AL42" s="72">
        <f t="shared" si="25"/>
        <v>17</v>
      </c>
      <c r="AM42" s="72">
        <f t="shared" si="25"/>
        <v>15</v>
      </c>
    </row>
    <row r="43" spans="1:48">
      <c r="A43" s="50"/>
      <c r="B43" s="85"/>
      <c r="C43" s="32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32"/>
      <c r="O43" s="32"/>
      <c r="P43" s="32"/>
      <c r="Q43" s="32"/>
      <c r="R43" s="32"/>
      <c r="S43" s="32"/>
      <c r="U43" s="50"/>
      <c r="V43" s="85"/>
      <c r="W43" s="32"/>
      <c r="X43" s="32"/>
      <c r="Y43" s="32"/>
      <c r="Z43" s="32"/>
      <c r="AA43" s="32"/>
      <c r="AB43" s="32"/>
      <c r="AC43" s="32"/>
      <c r="AD43" s="32"/>
      <c r="AE43" s="32"/>
      <c r="AF43" s="32"/>
      <c r="AG43" s="32"/>
      <c r="AH43" s="32"/>
      <c r="AI43" s="32"/>
      <c r="AJ43" s="32"/>
      <c r="AK43" s="32"/>
      <c r="AL43" s="32"/>
      <c r="AM43" s="32"/>
    </row>
    <row r="44" spans="1:48">
      <c r="A44" s="50" t="s">
        <v>133</v>
      </c>
      <c r="B44" s="85"/>
      <c r="C44" s="32"/>
      <c r="D44" s="32"/>
      <c r="E44" s="32"/>
      <c r="F44" s="32">
        <v>320</v>
      </c>
      <c r="G44" s="32">
        <v>175</v>
      </c>
      <c r="H44" s="32">
        <v>168</v>
      </c>
      <c r="I44" s="32">
        <v>149</v>
      </c>
      <c r="J44" s="32">
        <v>57</v>
      </c>
      <c r="K44" s="32">
        <v>147</v>
      </c>
      <c r="L44" s="32"/>
      <c r="M44" s="32">
        <v>49</v>
      </c>
      <c r="N44" s="32"/>
      <c r="O44" s="32">
        <v>116</v>
      </c>
      <c r="P44" s="32"/>
      <c r="Q44" s="32">
        <v>172</v>
      </c>
      <c r="R44" s="32"/>
      <c r="S44" s="32"/>
      <c r="U44" s="50" t="s">
        <v>133</v>
      </c>
      <c r="V44" s="34">
        <f t="shared" ref="V44:AK53" si="26">IF(V$4="N",0,B44)</f>
        <v>0</v>
      </c>
      <c r="W44" s="34">
        <f t="shared" si="26"/>
        <v>0</v>
      </c>
      <c r="X44" s="34">
        <f t="shared" si="26"/>
        <v>0</v>
      </c>
      <c r="Y44" s="34">
        <f t="shared" si="26"/>
        <v>0</v>
      </c>
      <c r="Z44" s="34">
        <f t="shared" si="26"/>
        <v>0</v>
      </c>
      <c r="AA44" s="34">
        <f t="shared" si="26"/>
        <v>175</v>
      </c>
      <c r="AB44" s="34">
        <f t="shared" si="26"/>
        <v>168</v>
      </c>
      <c r="AC44" s="34">
        <f t="shared" si="26"/>
        <v>149</v>
      </c>
      <c r="AD44" s="34">
        <f t="shared" si="26"/>
        <v>57</v>
      </c>
      <c r="AE44" s="34">
        <f t="shared" si="26"/>
        <v>147</v>
      </c>
      <c r="AF44" s="34">
        <f t="shared" si="26"/>
        <v>0</v>
      </c>
      <c r="AG44" s="34">
        <f t="shared" si="26"/>
        <v>49</v>
      </c>
      <c r="AH44" s="34">
        <f t="shared" si="26"/>
        <v>0</v>
      </c>
      <c r="AI44" s="34">
        <f t="shared" si="26"/>
        <v>116</v>
      </c>
      <c r="AJ44" s="34">
        <f t="shared" si="26"/>
        <v>0</v>
      </c>
      <c r="AK44" s="34">
        <f t="shared" si="26"/>
        <v>172</v>
      </c>
      <c r="AL44" s="34">
        <f t="shared" ref="AL44:AM53" si="27">IF(AL$4="N",0,R44)</f>
        <v>0</v>
      </c>
      <c r="AM44" s="34">
        <f t="shared" si="27"/>
        <v>0</v>
      </c>
    </row>
    <row r="45" spans="1:48">
      <c r="A45" s="50" t="s">
        <v>193</v>
      </c>
      <c r="B45" s="85"/>
      <c r="C45" s="32"/>
      <c r="D45" s="32"/>
      <c r="E45" s="32"/>
      <c r="F45" s="32">
        <v>324</v>
      </c>
      <c r="G45" s="32">
        <v>185</v>
      </c>
      <c r="H45" s="32">
        <v>221</v>
      </c>
      <c r="I45" s="32">
        <v>233</v>
      </c>
      <c r="J45" s="32">
        <v>114</v>
      </c>
      <c r="K45" s="32">
        <v>171</v>
      </c>
      <c r="L45" s="32"/>
      <c r="M45" s="32">
        <v>90</v>
      </c>
      <c r="N45" s="32"/>
      <c r="O45" s="32">
        <v>259</v>
      </c>
      <c r="P45" s="32"/>
      <c r="Q45" s="32">
        <v>187</v>
      </c>
      <c r="R45" s="32"/>
      <c r="S45" s="32"/>
      <c r="U45" s="50" t="s">
        <v>193</v>
      </c>
      <c r="V45" s="34">
        <f t="shared" si="26"/>
        <v>0</v>
      </c>
      <c r="W45" s="34">
        <f t="shared" si="26"/>
        <v>0</v>
      </c>
      <c r="X45" s="34">
        <f t="shared" si="26"/>
        <v>0</v>
      </c>
      <c r="Y45" s="34">
        <f t="shared" si="26"/>
        <v>0</v>
      </c>
      <c r="Z45" s="34">
        <f t="shared" si="26"/>
        <v>0</v>
      </c>
      <c r="AA45" s="34">
        <f t="shared" si="26"/>
        <v>185</v>
      </c>
      <c r="AB45" s="34">
        <f t="shared" si="26"/>
        <v>221</v>
      </c>
      <c r="AC45" s="34">
        <f t="shared" si="26"/>
        <v>233</v>
      </c>
      <c r="AD45" s="34">
        <f t="shared" si="26"/>
        <v>114</v>
      </c>
      <c r="AE45" s="34">
        <f t="shared" si="26"/>
        <v>171</v>
      </c>
      <c r="AF45" s="34">
        <f t="shared" si="26"/>
        <v>0</v>
      </c>
      <c r="AG45" s="34">
        <f t="shared" si="26"/>
        <v>90</v>
      </c>
      <c r="AH45" s="34">
        <f t="shared" si="26"/>
        <v>0</v>
      </c>
      <c r="AI45" s="34">
        <f t="shared" si="26"/>
        <v>259</v>
      </c>
      <c r="AJ45" s="34">
        <f t="shared" si="26"/>
        <v>0</v>
      </c>
      <c r="AK45" s="34">
        <f t="shared" si="26"/>
        <v>187</v>
      </c>
      <c r="AL45" s="34">
        <f t="shared" si="27"/>
        <v>0</v>
      </c>
      <c r="AM45" s="34">
        <f t="shared" si="27"/>
        <v>0</v>
      </c>
    </row>
    <row r="46" spans="1:48">
      <c r="A46" s="50" t="s">
        <v>200</v>
      </c>
      <c r="B46" s="85"/>
      <c r="C46" s="32"/>
      <c r="D46" s="32"/>
      <c r="E46" s="32"/>
      <c r="F46" s="32">
        <v>325</v>
      </c>
      <c r="G46" s="32">
        <v>236</v>
      </c>
      <c r="H46" s="32">
        <v>239</v>
      </c>
      <c r="I46" s="32">
        <v>297</v>
      </c>
      <c r="J46" s="32">
        <v>261</v>
      </c>
      <c r="K46" s="32">
        <v>195</v>
      </c>
      <c r="L46" s="32"/>
      <c r="M46" s="32">
        <v>94</v>
      </c>
      <c r="N46" s="32"/>
      <c r="O46" s="32">
        <v>271</v>
      </c>
      <c r="P46" s="32"/>
      <c r="Q46" s="32">
        <v>192</v>
      </c>
      <c r="R46" s="32"/>
      <c r="S46" s="32"/>
      <c r="U46" s="50" t="s">
        <v>200</v>
      </c>
      <c r="V46" s="34">
        <f t="shared" si="26"/>
        <v>0</v>
      </c>
      <c r="W46" s="34">
        <f t="shared" si="26"/>
        <v>0</v>
      </c>
      <c r="X46" s="34">
        <f t="shared" si="26"/>
        <v>0</v>
      </c>
      <c r="Y46" s="34">
        <f t="shared" si="26"/>
        <v>0</v>
      </c>
      <c r="Z46" s="34">
        <f t="shared" si="26"/>
        <v>0</v>
      </c>
      <c r="AA46" s="34">
        <f t="shared" si="26"/>
        <v>236</v>
      </c>
      <c r="AB46" s="34">
        <f t="shared" si="26"/>
        <v>239</v>
      </c>
      <c r="AC46" s="34">
        <f t="shared" si="26"/>
        <v>297</v>
      </c>
      <c r="AD46" s="34">
        <f t="shared" si="26"/>
        <v>261</v>
      </c>
      <c r="AE46" s="34">
        <f t="shared" si="26"/>
        <v>195</v>
      </c>
      <c r="AF46" s="34">
        <f t="shared" si="26"/>
        <v>0</v>
      </c>
      <c r="AG46" s="34">
        <f t="shared" si="26"/>
        <v>94</v>
      </c>
      <c r="AH46" s="34">
        <f t="shared" si="26"/>
        <v>0</v>
      </c>
      <c r="AI46" s="34">
        <f t="shared" si="26"/>
        <v>271</v>
      </c>
      <c r="AJ46" s="34">
        <f t="shared" si="26"/>
        <v>0</v>
      </c>
      <c r="AK46" s="34">
        <f t="shared" si="26"/>
        <v>192</v>
      </c>
      <c r="AL46" s="34">
        <f t="shared" si="27"/>
        <v>0</v>
      </c>
      <c r="AM46" s="34">
        <f t="shared" si="27"/>
        <v>0</v>
      </c>
    </row>
    <row r="47" spans="1:48">
      <c r="A47" s="50" t="s">
        <v>208</v>
      </c>
      <c r="B47" s="85"/>
      <c r="C47" s="32"/>
      <c r="D47" s="32"/>
      <c r="E47" s="32"/>
      <c r="F47" s="32"/>
      <c r="G47" s="32">
        <v>238</v>
      </c>
      <c r="H47" s="32">
        <v>287</v>
      </c>
      <c r="I47" s="32"/>
      <c r="J47" s="32">
        <v>262</v>
      </c>
      <c r="K47" s="32">
        <v>210</v>
      </c>
      <c r="L47" s="32"/>
      <c r="M47" s="32">
        <v>101</v>
      </c>
      <c r="N47" s="32"/>
      <c r="O47" s="32">
        <v>278</v>
      </c>
      <c r="P47" s="32"/>
      <c r="Q47" s="32">
        <v>198</v>
      </c>
      <c r="R47" s="32"/>
      <c r="S47" s="32"/>
      <c r="U47" s="50" t="s">
        <v>208</v>
      </c>
      <c r="V47" s="34">
        <f t="shared" si="26"/>
        <v>0</v>
      </c>
      <c r="W47" s="34">
        <f t="shared" si="26"/>
        <v>0</v>
      </c>
      <c r="X47" s="34">
        <f t="shared" si="26"/>
        <v>0</v>
      </c>
      <c r="Y47" s="34">
        <f t="shared" si="26"/>
        <v>0</v>
      </c>
      <c r="Z47" s="34">
        <f t="shared" si="26"/>
        <v>0</v>
      </c>
      <c r="AA47" s="34">
        <f t="shared" si="26"/>
        <v>238</v>
      </c>
      <c r="AB47" s="34">
        <f t="shared" si="26"/>
        <v>287</v>
      </c>
      <c r="AC47" s="34">
        <f t="shared" si="26"/>
        <v>0</v>
      </c>
      <c r="AD47" s="34">
        <f t="shared" si="26"/>
        <v>262</v>
      </c>
      <c r="AE47" s="34">
        <f t="shared" si="26"/>
        <v>210</v>
      </c>
      <c r="AF47" s="34">
        <f t="shared" si="26"/>
        <v>0</v>
      </c>
      <c r="AG47" s="34">
        <f t="shared" si="26"/>
        <v>101</v>
      </c>
      <c r="AH47" s="34">
        <f t="shared" si="26"/>
        <v>0</v>
      </c>
      <c r="AI47" s="34">
        <f t="shared" si="26"/>
        <v>278</v>
      </c>
      <c r="AJ47" s="34">
        <f t="shared" si="26"/>
        <v>0</v>
      </c>
      <c r="AK47" s="34">
        <f t="shared" si="26"/>
        <v>198</v>
      </c>
      <c r="AL47" s="34">
        <f t="shared" si="27"/>
        <v>0</v>
      </c>
      <c r="AM47" s="34">
        <f t="shared" si="27"/>
        <v>0</v>
      </c>
    </row>
    <row r="48" spans="1:48" ht="15">
      <c r="A48" s="119" t="s">
        <v>262</v>
      </c>
      <c r="B48" s="120"/>
      <c r="C48" s="121"/>
      <c r="D48" s="121"/>
      <c r="E48" s="121"/>
      <c r="F48" s="121"/>
      <c r="G48" s="121">
        <v>248</v>
      </c>
      <c r="H48" s="121">
        <v>317</v>
      </c>
      <c r="I48" s="121"/>
      <c r="J48" s="121">
        <v>268</v>
      </c>
      <c r="K48" s="121">
        <v>213</v>
      </c>
      <c r="L48" s="121"/>
      <c r="M48" s="121">
        <v>150</v>
      </c>
      <c r="N48" s="121"/>
      <c r="O48" s="121">
        <v>280</v>
      </c>
      <c r="P48" s="121"/>
      <c r="Q48" s="121">
        <v>223</v>
      </c>
      <c r="R48" s="121"/>
      <c r="S48" s="121"/>
      <c r="T48"/>
      <c r="U48" s="119" t="s">
        <v>262</v>
      </c>
      <c r="V48" s="122">
        <f t="shared" si="26"/>
        <v>0</v>
      </c>
      <c r="W48" s="122">
        <f t="shared" si="26"/>
        <v>0</v>
      </c>
      <c r="X48" s="122">
        <f t="shared" si="26"/>
        <v>0</v>
      </c>
      <c r="Y48" s="122">
        <f t="shared" si="26"/>
        <v>0</v>
      </c>
      <c r="Z48" s="122">
        <f t="shared" si="26"/>
        <v>0</v>
      </c>
      <c r="AA48" s="122">
        <f t="shared" si="26"/>
        <v>248</v>
      </c>
      <c r="AB48" s="122">
        <f t="shared" si="26"/>
        <v>317</v>
      </c>
      <c r="AC48" s="122">
        <f t="shared" si="26"/>
        <v>0</v>
      </c>
      <c r="AD48" s="122">
        <f t="shared" si="26"/>
        <v>268</v>
      </c>
      <c r="AE48" s="122">
        <f t="shared" si="26"/>
        <v>213</v>
      </c>
      <c r="AF48" s="122">
        <f t="shared" si="26"/>
        <v>0</v>
      </c>
      <c r="AG48" s="122">
        <f t="shared" si="26"/>
        <v>150</v>
      </c>
      <c r="AH48" s="122">
        <f t="shared" si="26"/>
        <v>0</v>
      </c>
      <c r="AI48" s="122">
        <f t="shared" si="26"/>
        <v>280</v>
      </c>
      <c r="AJ48" s="122">
        <f t="shared" si="26"/>
        <v>0</v>
      </c>
      <c r="AK48" s="122">
        <f t="shared" si="26"/>
        <v>223</v>
      </c>
      <c r="AL48" s="122">
        <f t="shared" si="27"/>
        <v>0</v>
      </c>
      <c r="AM48" s="122">
        <f t="shared" si="27"/>
        <v>0</v>
      </c>
      <c r="AN48"/>
      <c r="AO48"/>
      <c r="AP48"/>
      <c r="AQ48"/>
      <c r="AR48"/>
      <c r="AS48"/>
      <c r="AT48"/>
      <c r="AU48"/>
      <c r="AV48"/>
    </row>
    <row r="49" spans="1:56" ht="15">
      <c r="A49" s="119" t="s">
        <v>288</v>
      </c>
      <c r="B49" s="120"/>
      <c r="C49" s="121"/>
      <c r="D49" s="121"/>
      <c r="E49" s="121"/>
      <c r="F49" s="121"/>
      <c r="G49" s="121">
        <v>250</v>
      </c>
      <c r="H49" s="121"/>
      <c r="I49" s="121"/>
      <c r="J49" s="121">
        <v>289</v>
      </c>
      <c r="K49" s="121">
        <v>235</v>
      </c>
      <c r="L49" s="121"/>
      <c r="M49" s="121">
        <v>174</v>
      </c>
      <c r="N49" s="121"/>
      <c r="O49" s="121">
        <v>286</v>
      </c>
      <c r="P49" s="121"/>
      <c r="Q49" s="121">
        <v>229</v>
      </c>
      <c r="R49" s="121"/>
      <c r="S49" s="121"/>
      <c r="T49"/>
      <c r="U49" s="119" t="s">
        <v>288</v>
      </c>
      <c r="V49" s="122">
        <f t="shared" si="26"/>
        <v>0</v>
      </c>
      <c r="W49" s="122">
        <f t="shared" si="26"/>
        <v>0</v>
      </c>
      <c r="X49" s="122">
        <f t="shared" si="26"/>
        <v>0</v>
      </c>
      <c r="Y49" s="122">
        <f t="shared" si="26"/>
        <v>0</v>
      </c>
      <c r="Z49" s="122">
        <f t="shared" si="26"/>
        <v>0</v>
      </c>
      <c r="AA49" s="122">
        <f t="shared" si="26"/>
        <v>250</v>
      </c>
      <c r="AB49" s="122">
        <f t="shared" si="26"/>
        <v>0</v>
      </c>
      <c r="AC49" s="122">
        <f t="shared" si="26"/>
        <v>0</v>
      </c>
      <c r="AD49" s="122">
        <f t="shared" si="26"/>
        <v>289</v>
      </c>
      <c r="AE49" s="122">
        <f t="shared" si="26"/>
        <v>235</v>
      </c>
      <c r="AF49" s="122">
        <f t="shared" si="26"/>
        <v>0</v>
      </c>
      <c r="AG49" s="122">
        <f t="shared" si="26"/>
        <v>174</v>
      </c>
      <c r="AH49" s="122">
        <f t="shared" si="26"/>
        <v>0</v>
      </c>
      <c r="AI49" s="122">
        <f t="shared" si="26"/>
        <v>286</v>
      </c>
      <c r="AJ49" s="122">
        <f t="shared" si="26"/>
        <v>0</v>
      </c>
      <c r="AK49" s="122">
        <f t="shared" si="26"/>
        <v>229</v>
      </c>
      <c r="AL49" s="122">
        <f t="shared" si="27"/>
        <v>0</v>
      </c>
      <c r="AM49" s="122">
        <f t="shared" si="27"/>
        <v>0</v>
      </c>
      <c r="AN49"/>
      <c r="AO49"/>
      <c r="AP49"/>
      <c r="AQ49"/>
      <c r="AR49"/>
      <c r="AS49"/>
      <c r="AT49"/>
      <c r="AU49"/>
      <c r="AV49"/>
    </row>
    <row r="50" spans="1:56">
      <c r="A50" s="50" t="s">
        <v>177</v>
      </c>
      <c r="B50" s="85"/>
      <c r="C50" s="32"/>
      <c r="D50" s="32"/>
      <c r="E50" s="32"/>
      <c r="F50" s="32">
        <v>308</v>
      </c>
      <c r="G50" s="32">
        <v>293</v>
      </c>
      <c r="H50" s="32">
        <v>118</v>
      </c>
      <c r="I50" s="32">
        <v>282</v>
      </c>
      <c r="J50" s="32">
        <v>77</v>
      </c>
      <c r="K50" s="32">
        <v>260</v>
      </c>
      <c r="L50" s="32">
        <v>255</v>
      </c>
      <c r="M50" s="32"/>
      <c r="N50" s="32"/>
      <c r="O50" s="32"/>
      <c r="P50" s="32"/>
      <c r="Q50" s="32">
        <v>201</v>
      </c>
      <c r="R50" s="32"/>
      <c r="S50" s="32"/>
      <c r="U50" s="50" t="s">
        <v>177</v>
      </c>
      <c r="V50" s="34">
        <f t="shared" si="26"/>
        <v>0</v>
      </c>
      <c r="W50" s="34">
        <f t="shared" si="26"/>
        <v>0</v>
      </c>
      <c r="X50" s="34">
        <f t="shared" si="26"/>
        <v>0</v>
      </c>
      <c r="Y50" s="34">
        <f t="shared" si="26"/>
        <v>0</v>
      </c>
      <c r="Z50" s="34">
        <f t="shared" si="26"/>
        <v>0</v>
      </c>
      <c r="AA50" s="34">
        <f t="shared" si="26"/>
        <v>293</v>
      </c>
      <c r="AB50" s="34">
        <f t="shared" si="26"/>
        <v>118</v>
      </c>
      <c r="AC50" s="34">
        <f t="shared" si="26"/>
        <v>282</v>
      </c>
      <c r="AD50" s="34">
        <f t="shared" si="26"/>
        <v>77</v>
      </c>
      <c r="AE50" s="34">
        <f t="shared" si="26"/>
        <v>260</v>
      </c>
      <c r="AF50" s="34">
        <f t="shared" si="26"/>
        <v>255</v>
      </c>
      <c r="AG50" s="34">
        <f t="shared" si="26"/>
        <v>0</v>
      </c>
      <c r="AH50" s="34">
        <f t="shared" si="26"/>
        <v>0</v>
      </c>
      <c r="AI50" s="34">
        <f t="shared" si="26"/>
        <v>0</v>
      </c>
      <c r="AJ50" s="34">
        <f t="shared" si="26"/>
        <v>0</v>
      </c>
      <c r="AK50" s="34">
        <f t="shared" si="26"/>
        <v>201</v>
      </c>
      <c r="AL50" s="34">
        <f t="shared" si="27"/>
        <v>0</v>
      </c>
      <c r="AM50" s="34">
        <f t="shared" si="27"/>
        <v>0</v>
      </c>
    </row>
    <row r="51" spans="1:56">
      <c r="A51" s="50" t="s">
        <v>246</v>
      </c>
      <c r="B51" s="85"/>
      <c r="C51" s="32"/>
      <c r="D51" s="32"/>
      <c r="E51" s="32"/>
      <c r="F51" s="32">
        <v>321</v>
      </c>
      <c r="G51" s="32">
        <v>294</v>
      </c>
      <c r="H51" s="32">
        <v>206</v>
      </c>
      <c r="I51" s="32"/>
      <c r="J51" s="32">
        <v>136</v>
      </c>
      <c r="K51" s="32">
        <v>272</v>
      </c>
      <c r="L51" s="32"/>
      <c r="M51" s="32"/>
      <c r="N51" s="32"/>
      <c r="O51" s="32"/>
      <c r="P51" s="32"/>
      <c r="Q51" s="32">
        <v>202</v>
      </c>
      <c r="R51" s="32"/>
      <c r="S51" s="32"/>
      <c r="U51" s="50" t="s">
        <v>246</v>
      </c>
      <c r="V51" s="34">
        <f t="shared" si="26"/>
        <v>0</v>
      </c>
      <c r="W51" s="34">
        <f t="shared" si="26"/>
        <v>0</v>
      </c>
      <c r="X51" s="34">
        <f t="shared" si="26"/>
        <v>0</v>
      </c>
      <c r="Y51" s="34">
        <f t="shared" si="26"/>
        <v>0</v>
      </c>
      <c r="Z51" s="34">
        <f t="shared" si="26"/>
        <v>0</v>
      </c>
      <c r="AA51" s="34">
        <f t="shared" si="26"/>
        <v>294</v>
      </c>
      <c r="AB51" s="34">
        <f t="shared" si="26"/>
        <v>206</v>
      </c>
      <c r="AC51" s="34">
        <f t="shared" si="26"/>
        <v>0</v>
      </c>
      <c r="AD51" s="34">
        <f t="shared" si="26"/>
        <v>136</v>
      </c>
      <c r="AE51" s="34">
        <f t="shared" si="26"/>
        <v>272</v>
      </c>
      <c r="AF51" s="34">
        <f t="shared" si="26"/>
        <v>0</v>
      </c>
      <c r="AG51" s="34">
        <f t="shared" si="26"/>
        <v>0</v>
      </c>
      <c r="AH51" s="34">
        <f t="shared" si="26"/>
        <v>0</v>
      </c>
      <c r="AI51" s="34">
        <f t="shared" si="26"/>
        <v>0</v>
      </c>
      <c r="AJ51" s="34">
        <f t="shared" si="26"/>
        <v>0</v>
      </c>
      <c r="AK51" s="34">
        <f t="shared" si="26"/>
        <v>202</v>
      </c>
      <c r="AL51" s="34">
        <f t="shared" si="27"/>
        <v>0</v>
      </c>
      <c r="AM51" s="34">
        <f t="shared" si="27"/>
        <v>0</v>
      </c>
    </row>
    <row r="52" spans="1:56">
      <c r="A52" s="50" t="s">
        <v>331</v>
      </c>
      <c r="B52" s="85"/>
      <c r="C52" s="32"/>
      <c r="D52" s="32"/>
      <c r="E52" s="32"/>
      <c r="F52" s="32"/>
      <c r="G52" s="32"/>
      <c r="H52" s="32">
        <v>234</v>
      </c>
      <c r="I52" s="32"/>
      <c r="J52" s="32">
        <v>219</v>
      </c>
      <c r="K52" s="32">
        <v>273</v>
      </c>
      <c r="L52" s="32"/>
      <c r="M52" s="32"/>
      <c r="N52" s="32"/>
      <c r="O52" s="32"/>
      <c r="P52" s="32"/>
      <c r="Q52" s="32">
        <v>214</v>
      </c>
      <c r="R52" s="32"/>
      <c r="S52" s="32"/>
      <c r="U52" s="50" t="s">
        <v>331</v>
      </c>
      <c r="V52" s="34">
        <f t="shared" si="26"/>
        <v>0</v>
      </c>
      <c r="W52" s="34">
        <f t="shared" si="26"/>
        <v>0</v>
      </c>
      <c r="X52" s="34">
        <f t="shared" si="26"/>
        <v>0</v>
      </c>
      <c r="Y52" s="34">
        <f t="shared" si="26"/>
        <v>0</v>
      </c>
      <c r="Z52" s="34">
        <f t="shared" si="26"/>
        <v>0</v>
      </c>
      <c r="AA52" s="34">
        <f t="shared" si="26"/>
        <v>0</v>
      </c>
      <c r="AB52" s="34">
        <f t="shared" si="26"/>
        <v>234</v>
      </c>
      <c r="AC52" s="34">
        <f t="shared" si="26"/>
        <v>0</v>
      </c>
      <c r="AD52" s="34">
        <f t="shared" si="26"/>
        <v>219</v>
      </c>
      <c r="AE52" s="34">
        <f t="shared" si="26"/>
        <v>273</v>
      </c>
      <c r="AF52" s="34">
        <f t="shared" si="26"/>
        <v>0</v>
      </c>
      <c r="AG52" s="34">
        <f t="shared" si="26"/>
        <v>0</v>
      </c>
      <c r="AH52" s="34">
        <f t="shared" si="26"/>
        <v>0</v>
      </c>
      <c r="AI52" s="34">
        <f t="shared" si="26"/>
        <v>0</v>
      </c>
      <c r="AJ52" s="34">
        <f t="shared" si="26"/>
        <v>0</v>
      </c>
      <c r="AK52" s="34">
        <f t="shared" si="26"/>
        <v>214</v>
      </c>
      <c r="AL52" s="34">
        <f t="shared" si="27"/>
        <v>0</v>
      </c>
      <c r="AM52" s="34">
        <f t="shared" si="27"/>
        <v>0</v>
      </c>
    </row>
    <row r="53" spans="1:56" ht="15">
      <c r="A53" s="119" t="s">
        <v>337</v>
      </c>
      <c r="B53" s="120"/>
      <c r="C53" s="121"/>
      <c r="D53" s="121"/>
      <c r="E53" s="121"/>
      <c r="F53" s="121"/>
      <c r="G53" s="121"/>
      <c r="H53" s="121">
        <v>256</v>
      </c>
      <c r="I53" s="121"/>
      <c r="J53" s="121">
        <v>313</v>
      </c>
      <c r="K53" s="121">
        <v>276</v>
      </c>
      <c r="L53" s="121"/>
      <c r="M53" s="121"/>
      <c r="N53" s="121"/>
      <c r="O53" s="121"/>
      <c r="P53" s="121"/>
      <c r="Q53" s="121">
        <v>218</v>
      </c>
      <c r="R53" s="121"/>
      <c r="S53" s="121"/>
      <c r="T53"/>
      <c r="U53" s="119" t="s">
        <v>337</v>
      </c>
      <c r="V53" s="122">
        <f t="shared" si="26"/>
        <v>0</v>
      </c>
      <c r="W53" s="122">
        <f t="shared" si="26"/>
        <v>0</v>
      </c>
      <c r="X53" s="122">
        <f t="shared" si="26"/>
        <v>0</v>
      </c>
      <c r="Y53" s="122">
        <f t="shared" si="26"/>
        <v>0</v>
      </c>
      <c r="Z53" s="122">
        <f t="shared" si="26"/>
        <v>0</v>
      </c>
      <c r="AA53" s="122">
        <f t="shared" si="26"/>
        <v>0</v>
      </c>
      <c r="AB53" s="122">
        <f t="shared" si="26"/>
        <v>256</v>
      </c>
      <c r="AC53" s="122">
        <f t="shared" si="26"/>
        <v>0</v>
      </c>
      <c r="AD53" s="122">
        <f t="shared" si="26"/>
        <v>313</v>
      </c>
      <c r="AE53" s="122">
        <f t="shared" si="26"/>
        <v>276</v>
      </c>
      <c r="AF53" s="122">
        <f t="shared" si="26"/>
        <v>0</v>
      </c>
      <c r="AG53" s="122">
        <f t="shared" si="26"/>
        <v>0</v>
      </c>
      <c r="AH53" s="122">
        <f t="shared" si="26"/>
        <v>0</v>
      </c>
      <c r="AI53" s="122">
        <f t="shared" si="26"/>
        <v>0</v>
      </c>
      <c r="AJ53" s="122">
        <f t="shared" si="26"/>
        <v>0</v>
      </c>
      <c r="AK53" s="122">
        <f t="shared" si="26"/>
        <v>218</v>
      </c>
      <c r="AL53" s="122">
        <f t="shared" si="27"/>
        <v>0</v>
      </c>
      <c r="AM53" s="122">
        <f t="shared" si="27"/>
        <v>0</v>
      </c>
      <c r="AN53"/>
      <c r="AO53"/>
      <c r="AP53"/>
      <c r="AQ53"/>
      <c r="AR53"/>
      <c r="AS53"/>
      <c r="AT53"/>
      <c r="AU53"/>
      <c r="AV53"/>
      <c r="AW53"/>
      <c r="AX53"/>
      <c r="AY53"/>
      <c r="AZ53"/>
      <c r="BA53"/>
      <c r="BB53"/>
      <c r="BC53"/>
      <c r="BD53"/>
    </row>
    <row r="54" spans="1:56">
      <c r="A54" s="50"/>
      <c r="B54" s="85"/>
      <c r="C54" s="32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2"/>
      <c r="S54" s="32"/>
      <c r="U54" s="50"/>
      <c r="V54" s="85"/>
      <c r="W54" s="32"/>
      <c r="X54" s="32"/>
      <c r="Y54" s="32"/>
      <c r="Z54" s="32"/>
      <c r="AA54" s="32"/>
      <c r="AB54" s="32"/>
      <c r="AC54" s="32"/>
      <c r="AD54" s="32"/>
      <c r="AE54" s="32"/>
      <c r="AF54" s="32"/>
      <c r="AG54" s="32"/>
      <c r="AH54" s="32"/>
      <c r="AI54" s="32"/>
      <c r="AJ54" s="32"/>
      <c r="AK54" s="32"/>
      <c r="AL54" s="32"/>
      <c r="AM54" s="32"/>
    </row>
    <row r="55" spans="1:56" ht="15">
      <c r="A55" s="86" t="s">
        <v>774</v>
      </c>
      <c r="B55" s="32">
        <f t="shared" ref="B55:S55" ca="1" si="28">OFFSET(B108,ROW(A56)-ROW(A16)+1,0)</f>
        <v>7</v>
      </c>
      <c r="C55" s="32">
        <f t="shared" ca="1" si="28"/>
        <v>10</v>
      </c>
      <c r="D55" s="32">
        <f t="shared" ca="1" si="28"/>
        <v>16</v>
      </c>
      <c r="E55" s="32">
        <f ca="1">OFFSET(E108,ROW(C56)-ROW(C16)+1,0)</f>
        <v>14</v>
      </c>
      <c r="F55" s="32">
        <f t="shared" ca="1" si="28"/>
        <v>11</v>
      </c>
      <c r="G55" s="32">
        <f t="shared" ca="1" si="28"/>
        <v>1</v>
      </c>
      <c r="H55" s="32">
        <f t="shared" ca="1" si="28"/>
        <v>2</v>
      </c>
      <c r="I55" s="32">
        <f t="shared" ca="1" si="28"/>
        <v>9</v>
      </c>
      <c r="J55" s="32">
        <f t="shared" ca="1" si="28"/>
        <v>4</v>
      </c>
      <c r="K55" s="32">
        <f t="shared" ca="1" si="28"/>
        <v>5</v>
      </c>
      <c r="L55" s="32">
        <f t="shared" ca="1" si="28"/>
        <v>17</v>
      </c>
      <c r="M55" s="32">
        <f t="shared" ca="1" si="28"/>
        <v>3</v>
      </c>
      <c r="N55" s="32">
        <f t="shared" ca="1" si="28"/>
        <v>13</v>
      </c>
      <c r="O55" s="32">
        <f t="shared" ca="1" si="28"/>
        <v>8</v>
      </c>
      <c r="P55" s="32">
        <f t="shared" ca="1" si="28"/>
        <v>12</v>
      </c>
      <c r="Q55" s="32">
        <f t="shared" ca="1" si="28"/>
        <v>6</v>
      </c>
      <c r="R55" s="32">
        <f t="shared" ca="1" si="28"/>
        <v>18</v>
      </c>
      <c r="S55" s="32">
        <f t="shared" ca="1" si="28"/>
        <v>15</v>
      </c>
      <c r="T55" s="27"/>
      <c r="U55" s="86" t="s">
        <v>774</v>
      </c>
      <c r="V55" s="32">
        <f t="shared" ref="V55:AM55" ca="1" si="29">OFFSET(V108,ROW(U56)-ROW(U16)+1,0)</f>
        <v>7</v>
      </c>
      <c r="W55" s="32">
        <f t="shared" ca="1" si="29"/>
        <v>10</v>
      </c>
      <c r="X55" s="32">
        <f t="shared" ca="1" si="29"/>
        <v>15</v>
      </c>
      <c r="Y55" s="32">
        <f ca="1">OFFSET(Y108,ROW(W56)-ROW(W16)+1,0)</f>
        <v>13</v>
      </c>
      <c r="Z55" s="32" t="str">
        <f t="shared" ca="1" si="29"/>
        <v xml:space="preserve">- </v>
      </c>
      <c r="AA55" s="32">
        <f t="shared" ca="1" si="29"/>
        <v>1</v>
      </c>
      <c r="AB55" s="32">
        <f t="shared" ca="1" si="29"/>
        <v>2</v>
      </c>
      <c r="AC55" s="32">
        <f t="shared" ca="1" si="29"/>
        <v>9</v>
      </c>
      <c r="AD55" s="32">
        <f t="shared" ca="1" si="29"/>
        <v>4</v>
      </c>
      <c r="AE55" s="32">
        <f t="shared" ca="1" si="29"/>
        <v>5</v>
      </c>
      <c r="AF55" s="32">
        <f t="shared" ca="1" si="29"/>
        <v>16</v>
      </c>
      <c r="AG55" s="32">
        <f t="shared" ca="1" si="29"/>
        <v>3</v>
      </c>
      <c r="AH55" s="32">
        <f t="shared" ca="1" si="29"/>
        <v>12</v>
      </c>
      <c r="AI55" s="32">
        <f t="shared" ca="1" si="29"/>
        <v>8</v>
      </c>
      <c r="AJ55" s="32">
        <f t="shared" ca="1" si="29"/>
        <v>11</v>
      </c>
      <c r="AK55" s="32">
        <f t="shared" ca="1" si="29"/>
        <v>6</v>
      </c>
      <c r="AL55" s="32">
        <f t="shared" ca="1" si="29"/>
        <v>17</v>
      </c>
      <c r="AM55" s="32">
        <f t="shared" ca="1" si="29"/>
        <v>14</v>
      </c>
    </row>
    <row r="56" spans="1:56">
      <c r="A56" s="50" t="s">
        <v>775</v>
      </c>
      <c r="B56" s="32">
        <f ca="1">B42+B55</f>
        <v>15</v>
      </c>
      <c r="C56" s="32">
        <f t="shared" ref="C56:S56" ca="1" si="30">C42+C55</f>
        <v>21</v>
      </c>
      <c r="D56" s="32">
        <f ca="1">D42+D55</f>
        <v>28</v>
      </c>
      <c r="E56" s="32">
        <f t="shared" ca="1" si="30"/>
        <v>29</v>
      </c>
      <c r="F56" s="32">
        <f t="shared" ca="1" si="30"/>
        <v>20</v>
      </c>
      <c r="G56" s="32">
        <f t="shared" ca="1" si="30"/>
        <v>2</v>
      </c>
      <c r="H56" s="32">
        <f t="shared" ca="1" si="30"/>
        <v>7</v>
      </c>
      <c r="I56" s="32">
        <f t="shared" ca="1" si="30"/>
        <v>19</v>
      </c>
      <c r="J56" s="32">
        <f t="shared" ca="1" si="30"/>
        <v>7</v>
      </c>
      <c r="K56" s="32">
        <f t="shared" ca="1" si="30"/>
        <v>7</v>
      </c>
      <c r="L56" s="32">
        <f t="shared" ca="1" si="30"/>
        <v>34</v>
      </c>
      <c r="M56" s="32">
        <f ca="1">M42+M55</f>
        <v>7</v>
      </c>
      <c r="N56" s="32">
        <f t="shared" ca="1" si="30"/>
        <v>27</v>
      </c>
      <c r="O56" s="32">
        <f t="shared" ca="1" si="30"/>
        <v>15</v>
      </c>
      <c r="P56" s="32">
        <f t="shared" ca="1" si="30"/>
        <v>25</v>
      </c>
      <c r="Q56" s="32">
        <f t="shared" ca="1" si="30"/>
        <v>12</v>
      </c>
      <c r="R56" s="32">
        <f t="shared" ca="1" si="30"/>
        <v>36</v>
      </c>
      <c r="S56" s="32">
        <f t="shared" ca="1" si="30"/>
        <v>31</v>
      </c>
      <c r="U56" s="50" t="s">
        <v>775</v>
      </c>
      <c r="V56" s="32">
        <f ca="1">IF(V$4="N","- ",V42+V55)</f>
        <v>15</v>
      </c>
      <c r="W56" s="32">
        <f ca="1">IF(W$4="N","- ",W42+W55)</f>
        <v>20</v>
      </c>
      <c r="X56" s="32">
        <f ca="1">IF(X$4="N","- ",X42+X55)</f>
        <v>26</v>
      </c>
      <c r="Y56" s="32">
        <f ca="1">IF(Y$4="N","- ",Y42+Y55)</f>
        <v>27</v>
      </c>
      <c r="Z56" s="32" t="str">
        <f>IF(Z$4="N","- ",Z42+Z55)</f>
        <v xml:space="preserve">- </v>
      </c>
      <c r="AA56" s="32">
        <f t="shared" ref="AA56:AM56" ca="1" si="31">IF(AA$4="N","- ",AA42+AA55)</f>
        <v>2</v>
      </c>
      <c r="AB56" s="32">
        <f t="shared" ca="1" si="31"/>
        <v>7</v>
      </c>
      <c r="AC56" s="32">
        <f t="shared" ca="1" si="31"/>
        <v>18</v>
      </c>
      <c r="AD56" s="32">
        <f t="shared" ca="1" si="31"/>
        <v>7</v>
      </c>
      <c r="AE56" s="32">
        <f t="shared" ca="1" si="31"/>
        <v>7</v>
      </c>
      <c r="AF56" s="32">
        <f t="shared" ca="1" si="31"/>
        <v>32</v>
      </c>
      <c r="AG56" s="32">
        <f t="shared" ca="1" si="31"/>
        <v>7</v>
      </c>
      <c r="AH56" s="32">
        <f t="shared" ca="1" si="31"/>
        <v>25</v>
      </c>
      <c r="AI56" s="32">
        <f t="shared" ca="1" si="31"/>
        <v>15</v>
      </c>
      <c r="AJ56" s="32">
        <f t="shared" ca="1" si="31"/>
        <v>23</v>
      </c>
      <c r="AK56" s="32">
        <f t="shared" ca="1" si="31"/>
        <v>12</v>
      </c>
      <c r="AL56" s="32">
        <f t="shared" ca="1" si="31"/>
        <v>34</v>
      </c>
      <c r="AM56" s="32">
        <f t="shared" ca="1" si="31"/>
        <v>29</v>
      </c>
    </row>
    <row r="57" spans="1:56">
      <c r="A57" s="50" t="s">
        <v>776</v>
      </c>
      <c r="B57" s="72">
        <f ca="1">COUNTIF($A56:$T56,"&lt;"&amp;B56)+1</f>
        <v>7</v>
      </c>
      <c r="C57" s="72">
        <f t="shared" ref="C57:S57" ca="1" si="32">COUNTIF($A56:$T56,"&lt;"&amp;C56)+1</f>
        <v>11</v>
      </c>
      <c r="D57" s="72">
        <f ca="1">COUNTIF($A56:$T56,"&lt;"&amp;D56)+1</f>
        <v>14</v>
      </c>
      <c r="E57" s="72">
        <f t="shared" ca="1" si="32"/>
        <v>15</v>
      </c>
      <c r="F57" s="72">
        <f t="shared" ca="1" si="32"/>
        <v>10</v>
      </c>
      <c r="G57" s="72">
        <f t="shared" ca="1" si="32"/>
        <v>1</v>
      </c>
      <c r="H57" s="72">
        <f t="shared" ca="1" si="32"/>
        <v>2</v>
      </c>
      <c r="I57" s="72">
        <f t="shared" ca="1" si="32"/>
        <v>9</v>
      </c>
      <c r="J57" s="72">
        <f t="shared" ca="1" si="32"/>
        <v>2</v>
      </c>
      <c r="K57" s="72">
        <f t="shared" ca="1" si="32"/>
        <v>2</v>
      </c>
      <c r="L57" s="72">
        <f t="shared" ca="1" si="32"/>
        <v>17</v>
      </c>
      <c r="M57" s="72">
        <f t="shared" ca="1" si="32"/>
        <v>2</v>
      </c>
      <c r="N57" s="72">
        <f t="shared" ca="1" si="32"/>
        <v>13</v>
      </c>
      <c r="O57" s="72">
        <f t="shared" ca="1" si="32"/>
        <v>7</v>
      </c>
      <c r="P57" s="72">
        <f t="shared" ca="1" si="32"/>
        <v>12</v>
      </c>
      <c r="Q57" s="72">
        <f t="shared" ca="1" si="32"/>
        <v>6</v>
      </c>
      <c r="R57" s="72">
        <f t="shared" ca="1" si="32"/>
        <v>18</v>
      </c>
      <c r="S57" s="72">
        <f t="shared" ca="1" si="32"/>
        <v>16</v>
      </c>
      <c r="U57" s="50" t="s">
        <v>776</v>
      </c>
      <c r="V57" s="72">
        <f ca="1">IF(V$4="N","- ",COUNTIF($U56:$AN56,"&lt;"&amp;V56)+1)</f>
        <v>7</v>
      </c>
      <c r="W57" s="72">
        <f ca="1">IF(W$4="N","- ",COUNTIF($U56:$AN56,"&lt;"&amp;W56)+1)</f>
        <v>10</v>
      </c>
      <c r="X57" s="72">
        <f ca="1">IF(X$4="N","- ",COUNTIF($U56:$AN56,"&lt;"&amp;X56)+1)</f>
        <v>13</v>
      </c>
      <c r="Y57" s="72">
        <f ca="1">IF(Y$4="N","- ",COUNTIF($U56:$AN56,"&lt;"&amp;Y56)+1)</f>
        <v>14</v>
      </c>
      <c r="Z57" s="72" t="str">
        <f>IF(Z$4="N","- ",COUNTIF($U56:$AN56,"&lt;"&amp;Z56)+1)</f>
        <v xml:space="preserve">- </v>
      </c>
      <c r="AA57" s="72">
        <f t="shared" ref="AA57:AM57" ca="1" si="33">IF(AA$4="N","- ",COUNTIF($U56:$AN56,"&lt;"&amp;AA56)+1)</f>
        <v>1</v>
      </c>
      <c r="AB57" s="72">
        <f t="shared" ca="1" si="33"/>
        <v>2</v>
      </c>
      <c r="AC57" s="72">
        <f t="shared" ca="1" si="33"/>
        <v>9</v>
      </c>
      <c r="AD57" s="72">
        <f t="shared" ca="1" si="33"/>
        <v>2</v>
      </c>
      <c r="AE57" s="72">
        <f t="shared" ca="1" si="33"/>
        <v>2</v>
      </c>
      <c r="AF57" s="72">
        <f t="shared" ca="1" si="33"/>
        <v>16</v>
      </c>
      <c r="AG57" s="72">
        <f t="shared" ca="1" si="33"/>
        <v>2</v>
      </c>
      <c r="AH57" s="72">
        <f t="shared" ca="1" si="33"/>
        <v>12</v>
      </c>
      <c r="AI57" s="72">
        <f t="shared" ca="1" si="33"/>
        <v>7</v>
      </c>
      <c r="AJ57" s="72">
        <f t="shared" ca="1" si="33"/>
        <v>11</v>
      </c>
      <c r="AK57" s="72">
        <f t="shared" ca="1" si="33"/>
        <v>6</v>
      </c>
      <c r="AL57" s="72">
        <f t="shared" ca="1" si="33"/>
        <v>17</v>
      </c>
      <c r="AM57" s="72">
        <f t="shared" ca="1" si="33"/>
        <v>15</v>
      </c>
    </row>
    <row r="58" spans="1:56">
      <c r="C58" s="27"/>
      <c r="D58" s="27"/>
      <c r="E58" s="27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W58" s="27"/>
      <c r="X58" s="27"/>
      <c r="Y58" s="27"/>
      <c r="Z58" s="27"/>
      <c r="AA58" s="27"/>
      <c r="AB58" s="27"/>
      <c r="AC58" s="27"/>
      <c r="AD58" s="27"/>
      <c r="AE58" s="27"/>
      <c r="AF58" s="27"/>
      <c r="AG58" s="27"/>
      <c r="AH58" s="27"/>
      <c r="AI58" s="27"/>
      <c r="AJ58" s="27"/>
      <c r="AK58" s="27"/>
      <c r="AL58" s="27"/>
      <c r="AM58" s="27"/>
    </row>
    <row r="59" spans="1:56" ht="15" hidden="1" outlineLevel="1">
      <c r="A59" s="123" t="s">
        <v>777</v>
      </c>
      <c r="B59" s="124">
        <f ca="1">B56+IF(B86&gt;0,SMALL(B86:B92,1)/100,0)+IF(B87&gt;0,SMALL(B86:B92,2)/1000,0)+IF(B88&gt;0,SMALL(B86:B92,3)/10000,0)+IF(B89&gt;0,SMALL(B86:B92,4)/100000,0)+IF(B90&gt;0,SMALL(B86:B92,5)/1000000,0)</f>
        <v>15.077999999999999</v>
      </c>
      <c r="C59" s="124">
        <f t="shared" ref="C59:S59" ca="1" si="34">C56+IF(C86&gt;0,SMALL(C86:C92,1)/100,0)+IF(C87&gt;0,SMALL(C86:C92,2)/1000,0)+IF(C88&gt;0,SMALL(C86:C92,3)/10000,0)+IF(C89&gt;0,SMALL(C86:C92,4)/100000,0)+IF(C90&gt;0,SMALL(C86:C92,5)/1000000,0)</f>
        <v>21.111000000000001</v>
      </c>
      <c r="D59" s="124">
        <f t="shared" ca="1" si="34"/>
        <v>28.135999999999999</v>
      </c>
      <c r="E59" s="124">
        <f t="shared" ca="1" si="34"/>
        <v>29.155000000000001</v>
      </c>
      <c r="F59" s="124">
        <f t="shared" ca="1" si="34"/>
        <v>20.100999999999999</v>
      </c>
      <c r="G59" s="124">
        <f t="shared" ca="1" si="34"/>
        <v>2.0109999999999997</v>
      </c>
      <c r="H59" s="124">
        <f t="shared" ca="1" si="34"/>
        <v>7.0249999999999995</v>
      </c>
      <c r="I59" s="124">
        <f t="shared" ca="1" si="34"/>
        <v>19.100000000000001</v>
      </c>
      <c r="J59" s="124">
        <f t="shared" ca="1" si="34"/>
        <v>7.0339999999999998</v>
      </c>
      <c r="K59" s="124">
        <f t="shared" ca="1" si="34"/>
        <v>7.0249999999999995</v>
      </c>
      <c r="L59" s="124">
        <f t="shared" ca="1" si="34"/>
        <v>34.187000000000005</v>
      </c>
      <c r="M59" s="124">
        <f t="shared" ca="1" si="34"/>
        <v>7.0339999999999998</v>
      </c>
      <c r="N59" s="124">
        <f t="shared" ca="1" si="34"/>
        <v>27.143999999999998</v>
      </c>
      <c r="O59" s="124">
        <f t="shared" ca="1" si="34"/>
        <v>15.077999999999999</v>
      </c>
      <c r="P59" s="124">
        <f t="shared" ca="1" si="34"/>
        <v>25.133000000000003</v>
      </c>
      <c r="Q59" s="124">
        <f t="shared" ca="1" si="34"/>
        <v>12.066000000000001</v>
      </c>
      <c r="R59" s="124">
        <f t="shared" ca="1" si="34"/>
        <v>36.198</v>
      </c>
      <c r="S59" s="124">
        <f t="shared" ca="1" si="34"/>
        <v>31.165999999999997</v>
      </c>
      <c r="T59"/>
      <c r="U59" s="123" t="s">
        <v>777</v>
      </c>
      <c r="V59" s="125">
        <f ca="1">IF(V$4="N","N/A",V56+IF(V86&gt;0,SMALL(V86:V92,1)/100,0)+IF(V87&gt;0,SMALL(V86:V92,2)/1000,0)+IF(V88&gt;0,SMALL(V86:V92,3)/10000,0)+IF(V89&gt;0,SMALL(V86:V92,4)/100000,0)+IF(V90&gt;0,SMALL(V86:V92,5)/1000000,0))</f>
        <v>15.077999999999999</v>
      </c>
      <c r="W59" s="125">
        <f t="shared" ref="W59:AM59" ca="1" si="35">IF(W$4="N","N/A",W56+IF(W86&gt;0,SMALL(W86:W92,1)/100,0)+IF(W87&gt;0,SMALL(W86:W92,2)/1000,0)+IF(W88&gt;0,SMALL(W86:W92,3)/10000,0)+IF(W89&gt;0,SMALL(W86:W92,4)/100000,0)+IF(W90&gt;0,SMALL(W86:W92,5)/1000000,0))</f>
        <v>20.110000000000003</v>
      </c>
      <c r="X59" s="125">
        <f t="shared" ca="1" si="35"/>
        <v>26.125</v>
      </c>
      <c r="Y59" s="125">
        <f t="shared" ca="1" si="35"/>
        <v>27.143999999999998</v>
      </c>
      <c r="Z59" s="125" t="str">
        <f t="shared" si="35"/>
        <v>N/A</v>
      </c>
      <c r="AA59" s="125">
        <f t="shared" ca="1" si="35"/>
        <v>2.0109999999999997</v>
      </c>
      <c r="AB59" s="125">
        <f t="shared" ca="1" si="35"/>
        <v>7.0249999999999995</v>
      </c>
      <c r="AC59" s="125">
        <f t="shared" ca="1" si="35"/>
        <v>18.099</v>
      </c>
      <c r="AD59" s="125">
        <f t="shared" ca="1" si="35"/>
        <v>7.0339999999999998</v>
      </c>
      <c r="AE59" s="125">
        <f t="shared" ca="1" si="35"/>
        <v>7.0249999999999995</v>
      </c>
      <c r="AF59" s="125">
        <f t="shared" ca="1" si="35"/>
        <v>32.175999999999995</v>
      </c>
      <c r="AG59" s="125">
        <f t="shared" ca="1" si="35"/>
        <v>7.0339999999999998</v>
      </c>
      <c r="AH59" s="125">
        <f t="shared" ca="1" si="35"/>
        <v>25.133000000000003</v>
      </c>
      <c r="AI59" s="125">
        <f t="shared" ca="1" si="35"/>
        <v>15.077999999999999</v>
      </c>
      <c r="AJ59" s="125">
        <f t="shared" ca="1" si="35"/>
        <v>23.122</v>
      </c>
      <c r="AK59" s="125">
        <f t="shared" ca="1" si="35"/>
        <v>12.066000000000001</v>
      </c>
      <c r="AL59" s="125">
        <f t="shared" ca="1" si="35"/>
        <v>34.187000000000005</v>
      </c>
      <c r="AM59" s="125">
        <f t="shared" ca="1" si="35"/>
        <v>29.155000000000001</v>
      </c>
      <c r="AN59"/>
      <c r="AO59" s="126" t="s">
        <v>935</v>
      </c>
      <c r="AP59"/>
      <c r="AQ59"/>
      <c r="AR59"/>
      <c r="AS59"/>
      <c r="AT59"/>
      <c r="AU59"/>
      <c r="AV59"/>
      <c r="AW59"/>
      <c r="AX59"/>
      <c r="AY59"/>
      <c r="AZ59"/>
      <c r="BA59"/>
      <c r="BB59"/>
      <c r="BC59"/>
    </row>
    <row r="60" spans="1:56" collapsed="1">
      <c r="B60" s="50" t="str">
        <f>B$3</f>
        <v>A80</v>
      </c>
      <c r="C60" s="50" t="str">
        <f t="shared" ref="C60:S60" si="36">C$3</f>
        <v>BEX</v>
      </c>
      <c r="D60" s="50" t="str">
        <f t="shared" si="36"/>
        <v>FRONTR</v>
      </c>
      <c r="E60" s="50" t="str">
        <f t="shared" si="36"/>
        <v>BTNTRI</v>
      </c>
      <c r="F60" s="50" t="str">
        <f t="shared" si="36"/>
        <v>CPA</v>
      </c>
      <c r="G60" s="50" t="str">
        <f t="shared" si="36"/>
        <v>CROW</v>
      </c>
      <c r="H60" s="50" t="str">
        <f t="shared" si="36"/>
        <v>EAST/BDY</v>
      </c>
      <c r="I60" s="50" t="str">
        <f t="shared" si="36"/>
        <v>HAIL</v>
      </c>
      <c r="J60" s="50" t="str">
        <f t="shared" si="36"/>
        <v>HR/HAC</v>
      </c>
      <c r="K60" s="50" t="str">
        <f t="shared" si="36"/>
        <v>HTH/UCK</v>
      </c>
      <c r="L60" s="50" t="str">
        <f t="shared" si="36"/>
        <v>HYR</v>
      </c>
      <c r="M60" s="50" t="str">
        <f t="shared" si="36"/>
        <v>LEW</v>
      </c>
      <c r="N60" s="50" t="str">
        <f t="shared" si="36"/>
        <v>MEAD</v>
      </c>
      <c r="O60" s="50" t="str">
        <f t="shared" si="36"/>
        <v>PSS</v>
      </c>
      <c r="P60" s="50" t="str">
        <f t="shared" si="36"/>
        <v>HEDGE</v>
      </c>
      <c r="Q60" s="50" t="str">
        <f t="shared" si="36"/>
        <v>RUNW</v>
      </c>
      <c r="R60" s="50" t="str">
        <f t="shared" si="36"/>
        <v>TRIT</v>
      </c>
      <c r="S60" s="50" t="str">
        <f t="shared" si="36"/>
        <v>WAD</v>
      </c>
      <c r="V60" s="50" t="str">
        <f>V$3</f>
        <v>A80</v>
      </c>
      <c r="W60" s="50" t="str">
        <f t="shared" ref="W60:AM60" si="37">W$3</f>
        <v>BEX</v>
      </c>
      <c r="X60" s="50" t="str">
        <f t="shared" si="37"/>
        <v>FRONTR</v>
      </c>
      <c r="Y60" s="50" t="str">
        <f t="shared" si="37"/>
        <v>BTNTRI</v>
      </c>
      <c r="Z60" s="50" t="str">
        <f t="shared" si="37"/>
        <v>CPA</v>
      </c>
      <c r="AA60" s="50" t="str">
        <f t="shared" si="37"/>
        <v>CROW</v>
      </c>
      <c r="AB60" s="50" t="str">
        <f t="shared" si="37"/>
        <v>EAST/BDY</v>
      </c>
      <c r="AC60" s="50" t="str">
        <f t="shared" si="37"/>
        <v>HAIL</v>
      </c>
      <c r="AD60" s="50" t="str">
        <f t="shared" si="37"/>
        <v>HR/HAC</v>
      </c>
      <c r="AE60" s="50" t="str">
        <f t="shared" si="37"/>
        <v>HTH/UCK</v>
      </c>
      <c r="AF60" s="50" t="str">
        <f t="shared" si="37"/>
        <v>HYR</v>
      </c>
      <c r="AG60" s="50" t="str">
        <f t="shared" si="37"/>
        <v>LEW</v>
      </c>
      <c r="AH60" s="50" t="str">
        <f t="shared" si="37"/>
        <v>MEAD</v>
      </c>
      <c r="AI60" s="50" t="str">
        <f t="shared" si="37"/>
        <v>PSS</v>
      </c>
      <c r="AJ60" s="50" t="str">
        <f t="shared" si="37"/>
        <v>HEDGE</v>
      </c>
      <c r="AK60" s="50" t="str">
        <f t="shared" si="37"/>
        <v>RUNW</v>
      </c>
      <c r="AL60" s="50" t="str">
        <f t="shared" si="37"/>
        <v>TRIT</v>
      </c>
      <c r="AM60" s="50" t="str">
        <f t="shared" si="37"/>
        <v>WAD</v>
      </c>
    </row>
    <row r="61" spans="1:56" ht="15">
      <c r="B61" s="63"/>
      <c r="C61" s="63"/>
      <c r="D61" s="63"/>
      <c r="E61" s="63"/>
      <c r="F61" s="63"/>
      <c r="G61" s="63"/>
      <c r="H61" s="63"/>
      <c r="I61" s="63"/>
      <c r="J61" s="63"/>
      <c r="K61" s="63"/>
      <c r="L61" s="63"/>
      <c r="M61" s="63"/>
      <c r="N61" s="63"/>
      <c r="O61" s="63"/>
      <c r="P61" s="63"/>
      <c r="Q61" s="63"/>
      <c r="R61" s="63"/>
      <c r="S61" s="63"/>
      <c r="V61" s="63"/>
      <c r="W61" s="63"/>
      <c r="X61" s="63"/>
      <c r="Y61" s="63"/>
      <c r="Z61" s="63"/>
      <c r="AA61" s="63"/>
      <c r="AB61" s="63"/>
      <c r="AC61" s="63"/>
      <c r="AD61" s="63"/>
      <c r="AE61" s="63"/>
      <c r="AF61" s="63"/>
      <c r="AG61" s="63"/>
      <c r="AH61" s="63"/>
      <c r="AI61" s="63"/>
      <c r="AJ61" s="63"/>
      <c r="AK61" s="63"/>
      <c r="AL61" s="63"/>
      <c r="AM61" s="63"/>
    </row>
    <row r="62" spans="1:56">
      <c r="A62" s="90" t="s">
        <v>778</v>
      </c>
      <c r="B62" s="27"/>
      <c r="C62" s="27"/>
      <c r="D62" s="27"/>
      <c r="E62" s="27"/>
      <c r="F62" s="27"/>
      <c r="G62" s="27"/>
      <c r="H62" s="27"/>
      <c r="I62" s="27"/>
      <c r="J62" s="27"/>
      <c r="K62" s="27"/>
      <c r="L62" s="27"/>
      <c r="M62" s="27"/>
      <c r="N62" s="27"/>
      <c r="O62" s="27"/>
      <c r="P62" s="27"/>
      <c r="Q62" s="27"/>
      <c r="R62" s="27"/>
      <c r="S62" s="27"/>
      <c r="U62" s="90" t="s">
        <v>778</v>
      </c>
      <c r="V62" s="27"/>
      <c r="W62" s="27"/>
      <c r="X62" s="27"/>
      <c r="Y62" s="27"/>
      <c r="Z62" s="27"/>
      <c r="AA62" s="27"/>
      <c r="AB62" s="27"/>
      <c r="AC62" s="27"/>
      <c r="AD62" s="27"/>
      <c r="AE62" s="27"/>
      <c r="AF62" s="27"/>
      <c r="AG62" s="27"/>
      <c r="AH62" s="27"/>
      <c r="AI62" s="27"/>
      <c r="AJ62" s="27"/>
      <c r="AK62" s="27"/>
      <c r="AL62" s="27"/>
      <c r="AM62" s="27"/>
    </row>
    <row r="63" spans="1:56">
      <c r="A63" s="90" t="s">
        <v>56</v>
      </c>
      <c r="B63" s="1" t="s">
        <v>114</v>
      </c>
      <c r="E63" s="27"/>
      <c r="F63" s="27"/>
      <c r="U63" s="90" t="str">
        <f>A63</f>
        <v>A80</v>
      </c>
      <c r="V63" s="1" t="str">
        <f t="shared" ref="V63:V69" si="38">B63</f>
        <v>Arena 80 AC</v>
      </c>
    </row>
    <row r="64" spans="1:56">
      <c r="A64" s="90" t="s">
        <v>96</v>
      </c>
      <c r="B64" s="1" t="s">
        <v>95</v>
      </c>
      <c r="E64" s="27"/>
      <c r="F64" s="27"/>
      <c r="U64" s="90" t="str">
        <f t="shared" ref="U64:V77" si="39">A64</f>
        <v>BEX</v>
      </c>
      <c r="V64" s="1" t="str">
        <f t="shared" si="38"/>
        <v>Bexhill Run Tri</v>
      </c>
    </row>
    <row r="65" spans="1:22" ht="15">
      <c r="A65" s="90" t="s">
        <v>50</v>
      </c>
      <c r="B65" s="1" t="s">
        <v>49</v>
      </c>
      <c r="E65" s="27"/>
      <c r="F65" s="27"/>
      <c r="U65" s="91" t="str">
        <f t="shared" si="39"/>
        <v>FRONTR</v>
      </c>
      <c r="V65" s="1" t="str">
        <f t="shared" si="38"/>
        <v>Brighton and Hove Frontrunners</v>
      </c>
    </row>
    <row r="66" spans="1:22" ht="15">
      <c r="A66" s="90" t="s">
        <v>153</v>
      </c>
      <c r="B66" s="1" t="s">
        <v>152</v>
      </c>
      <c r="E66" s="27"/>
      <c r="F66" s="27"/>
      <c r="U66" s="91" t="str">
        <f t="shared" si="39"/>
        <v>BTNTRI</v>
      </c>
      <c r="V66" s="1" t="str">
        <f t="shared" si="38"/>
        <v>Brighton Tri Club</v>
      </c>
    </row>
    <row r="67" spans="1:22">
      <c r="A67" s="90" t="s">
        <v>33</v>
      </c>
      <c r="B67" s="1" t="s">
        <v>32</v>
      </c>
      <c r="E67" s="27"/>
      <c r="F67" s="27"/>
      <c r="U67" s="90" t="str">
        <f t="shared" si="39"/>
        <v>CPA</v>
      </c>
      <c r="V67" s="1" t="str">
        <f t="shared" si="38"/>
        <v>Central Park Athletics</v>
      </c>
    </row>
    <row r="68" spans="1:22">
      <c r="A68" s="90" t="s">
        <v>53</v>
      </c>
      <c r="B68" s="1" t="s">
        <v>52</v>
      </c>
      <c r="E68" s="27"/>
      <c r="F68" s="27"/>
      <c r="U68" s="90" t="str">
        <f t="shared" si="39"/>
        <v>CROW</v>
      </c>
      <c r="V68" s="1" t="str">
        <f t="shared" si="38"/>
        <v>Crowborough Runners</v>
      </c>
    </row>
    <row r="69" spans="1:22">
      <c r="A69" s="90" t="s">
        <v>72</v>
      </c>
      <c r="B69" s="1" t="s">
        <v>929</v>
      </c>
      <c r="E69" s="27"/>
      <c r="F69" s="27"/>
      <c r="U69" s="90" t="str">
        <f t="shared" si="39"/>
        <v>EAST/BDY</v>
      </c>
      <c r="V69" s="1" t="str">
        <f t="shared" si="38"/>
        <v>Eastbourne Rovers and Team Bodyworks</v>
      </c>
    </row>
    <row r="70" spans="1:22">
      <c r="A70" s="90" t="s">
        <v>112</v>
      </c>
      <c r="B70" s="1" t="s">
        <v>111</v>
      </c>
      <c r="E70" s="27"/>
      <c r="F70" s="27"/>
      <c r="U70" s="90" t="str">
        <f t="shared" si="39"/>
        <v>HAIL</v>
      </c>
      <c r="V70" s="1" t="str">
        <f t="shared" si="39"/>
        <v>Hailsham Harriers</v>
      </c>
    </row>
    <row r="71" spans="1:22">
      <c r="A71" s="90" t="s">
        <v>24</v>
      </c>
      <c r="B71" s="1" t="s">
        <v>930</v>
      </c>
      <c r="E71" s="27"/>
      <c r="F71" s="27"/>
      <c r="U71" s="90" t="str">
        <f t="shared" si="39"/>
        <v>HR/HAC</v>
      </c>
      <c r="V71" s="1" t="str">
        <f t="shared" si="39"/>
        <v>Hastings Runners and Hastings AC</v>
      </c>
    </row>
    <row r="72" spans="1:22">
      <c r="A72" s="90" t="s">
        <v>65</v>
      </c>
      <c r="B72" s="1" t="s">
        <v>931</v>
      </c>
      <c r="E72" s="27"/>
      <c r="F72" s="27"/>
      <c r="U72" s="90" t="str">
        <f t="shared" si="39"/>
        <v>HTH/UCK</v>
      </c>
      <c r="V72" s="1" t="str">
        <f t="shared" si="39"/>
        <v>Heathfield Road Runners and Uckfield Runners</v>
      </c>
    </row>
    <row r="73" spans="1:22">
      <c r="A73" s="90" t="s">
        <v>59</v>
      </c>
      <c r="B73" s="1" t="s">
        <v>58</v>
      </c>
      <c r="E73" s="27"/>
      <c r="F73" s="27"/>
      <c r="U73" s="90" t="str">
        <f t="shared" si="39"/>
        <v>HYR</v>
      </c>
      <c r="V73" s="1" t="str">
        <f t="shared" si="39"/>
        <v>HY Runners</v>
      </c>
    </row>
    <row r="74" spans="1:22">
      <c r="A74" s="90" t="s">
        <v>45</v>
      </c>
      <c r="B74" s="1" t="s">
        <v>47</v>
      </c>
      <c r="E74" s="27"/>
      <c r="F74" s="27"/>
      <c r="U74" s="90" t="str">
        <f t="shared" si="39"/>
        <v>LEW</v>
      </c>
      <c r="V74" s="1" t="str">
        <f t="shared" si="39"/>
        <v>Lewes AC</v>
      </c>
    </row>
    <row r="75" spans="1:22">
      <c r="A75" s="90" t="s">
        <v>117</v>
      </c>
      <c r="B75" s="1" t="s">
        <v>116</v>
      </c>
      <c r="E75" s="27"/>
      <c r="F75" s="27"/>
      <c r="U75" s="90" t="str">
        <f t="shared" si="39"/>
        <v>MEAD</v>
      </c>
      <c r="V75" s="1" t="str">
        <f t="shared" si="39"/>
        <v>Meads Runners</v>
      </c>
    </row>
    <row r="76" spans="1:22">
      <c r="A76" s="90" t="s">
        <v>29</v>
      </c>
      <c r="B76" s="1" t="s">
        <v>932</v>
      </c>
      <c r="E76" s="27"/>
      <c r="F76" s="27"/>
      <c r="U76" s="90" t="str">
        <f t="shared" si="39"/>
        <v>PSS</v>
      </c>
      <c r="V76" s="1" t="str">
        <f t="shared" si="39"/>
        <v>Polegate Plodders, Seafront Shufflers and Seaford Striders</v>
      </c>
    </row>
    <row r="77" spans="1:22">
      <c r="A77" s="90" t="s">
        <v>77</v>
      </c>
      <c r="B77" s="1" t="s">
        <v>76</v>
      </c>
      <c r="E77" s="27"/>
      <c r="F77" s="27"/>
      <c r="U77" s="90" t="str">
        <f t="shared" si="39"/>
        <v>HEDGE</v>
      </c>
      <c r="V77" s="1" t="str">
        <f t="shared" si="39"/>
        <v>Portslade Hedgehoppers</v>
      </c>
    </row>
    <row r="78" spans="1:22">
      <c r="A78" s="90" t="s">
        <v>137</v>
      </c>
      <c r="B78" s="1" t="s">
        <v>136</v>
      </c>
      <c r="E78" s="27"/>
      <c r="F78" s="27"/>
      <c r="U78" s="90" t="str">
        <f>A78</f>
        <v>RUNW</v>
      </c>
      <c r="V78" s="1" t="str">
        <f>B78</f>
        <v>Run Wednesdays</v>
      </c>
    </row>
    <row r="79" spans="1:22">
      <c r="A79" s="90" t="s">
        <v>162</v>
      </c>
      <c r="B79" s="1" t="s">
        <v>161</v>
      </c>
      <c r="E79" s="27"/>
      <c r="F79" s="27"/>
      <c r="U79" s="90" t="str">
        <f>A79</f>
        <v>TRIT</v>
      </c>
      <c r="V79" s="1" t="str">
        <f>B79</f>
        <v>Tri Tempo</v>
      </c>
    </row>
    <row r="80" spans="1:22" ht="3" customHeight="1"/>
    <row r="81" spans="1:39" ht="26.25">
      <c r="A81" s="15" t="s">
        <v>917</v>
      </c>
      <c r="B81" s="15"/>
      <c r="C81" s="15"/>
      <c r="D81" s="15"/>
      <c r="E81" s="15"/>
      <c r="F81" s="15"/>
      <c r="G81" s="15"/>
      <c r="H81" s="15"/>
      <c r="I81" s="15"/>
      <c r="J81" s="15"/>
      <c r="K81" s="15"/>
      <c r="L81" s="81"/>
      <c r="M81" s="81"/>
      <c r="N81" s="82"/>
      <c r="O81" s="83"/>
      <c r="P81" s="83"/>
      <c r="R81" s="83"/>
      <c r="S81" s="84" t="s">
        <v>934</v>
      </c>
      <c r="U81" s="15" t="s">
        <v>917</v>
      </c>
      <c r="V81" s="15"/>
      <c r="W81" s="15"/>
      <c r="X81" s="15"/>
      <c r="Y81" s="15"/>
      <c r="Z81" s="15"/>
      <c r="AA81" s="15"/>
      <c r="AB81" s="15"/>
      <c r="AC81" s="15"/>
      <c r="AD81" s="15"/>
      <c r="AE81" s="15"/>
      <c r="AF81" s="81"/>
      <c r="AG81" s="18"/>
      <c r="AH81" s="18"/>
      <c r="AI81" s="83"/>
      <c r="AJ81" s="83"/>
      <c r="AK81" s="83"/>
      <c r="AL81" s="83"/>
      <c r="AM81" s="84" t="e">
        <f>"Race "&amp;ControlRaceNo&amp;" of "&amp;ControlNoOfRaces</f>
        <v>#NAME?</v>
      </c>
    </row>
    <row r="82" spans="1:39">
      <c r="A82" s="90" t="s">
        <v>779</v>
      </c>
    </row>
    <row r="83" spans="1:39">
      <c r="A83" s="26" t="str">
        <f>A17</f>
        <v>ALL CLUBS: 18 TEAMS (note awards are based on table excluding non East Sussex Clubs)</v>
      </c>
      <c r="U83" s="26" t="str">
        <f>U17</f>
        <v>EAST SUSSEX CLUBS: 16 TEAMS (Only East Sussex Teams qualify for awards: awards are awarded as per this table)</v>
      </c>
    </row>
    <row r="84" spans="1:39">
      <c r="A84" s="26"/>
      <c r="U84" s="26"/>
    </row>
    <row r="85" spans="1:39">
      <c r="A85" s="26"/>
      <c r="B85" s="50" t="str">
        <f>B$3</f>
        <v>A80</v>
      </c>
      <c r="C85" s="50" t="str">
        <f t="shared" ref="C85:S85" si="40">C$3</f>
        <v>BEX</v>
      </c>
      <c r="D85" s="50" t="str">
        <f t="shared" si="40"/>
        <v>FRONTR</v>
      </c>
      <c r="E85" s="50" t="str">
        <f t="shared" si="40"/>
        <v>BTNTRI</v>
      </c>
      <c r="F85" s="50" t="str">
        <f t="shared" si="40"/>
        <v>CPA</v>
      </c>
      <c r="G85" s="50" t="str">
        <f t="shared" si="40"/>
        <v>CROW</v>
      </c>
      <c r="H85" s="50" t="str">
        <f t="shared" si="40"/>
        <v>EAST/BDY</v>
      </c>
      <c r="I85" s="50" t="str">
        <f t="shared" si="40"/>
        <v>HAIL</v>
      </c>
      <c r="J85" s="50" t="str">
        <f t="shared" si="40"/>
        <v>HR/HAC</v>
      </c>
      <c r="K85" s="50" t="str">
        <f t="shared" si="40"/>
        <v>HTH/UCK</v>
      </c>
      <c r="L85" s="50" t="str">
        <f t="shared" si="40"/>
        <v>HYR</v>
      </c>
      <c r="M85" s="50" t="str">
        <f t="shared" si="40"/>
        <v>LEW</v>
      </c>
      <c r="N85" s="50" t="str">
        <f t="shared" si="40"/>
        <v>MEAD</v>
      </c>
      <c r="O85" s="50" t="str">
        <f t="shared" si="40"/>
        <v>PSS</v>
      </c>
      <c r="P85" s="50" t="str">
        <f t="shared" si="40"/>
        <v>HEDGE</v>
      </c>
      <c r="Q85" s="50" t="str">
        <f t="shared" si="40"/>
        <v>RUNW</v>
      </c>
      <c r="R85" s="50" t="str">
        <f t="shared" si="40"/>
        <v>TRIT</v>
      </c>
      <c r="S85" s="50" t="str">
        <f t="shared" si="40"/>
        <v>WAD</v>
      </c>
      <c r="U85" s="26"/>
      <c r="V85" s="50" t="str">
        <f>V$3</f>
        <v>A80</v>
      </c>
      <c r="W85" s="50" t="str">
        <f t="shared" ref="W85:AM85" si="41">W$3</f>
        <v>BEX</v>
      </c>
      <c r="X85" s="50" t="str">
        <f t="shared" si="41"/>
        <v>FRONTR</v>
      </c>
      <c r="Y85" s="50" t="str">
        <f t="shared" si="41"/>
        <v>BTNTRI</v>
      </c>
      <c r="Z85" s="50" t="str">
        <f t="shared" si="41"/>
        <v>CPA</v>
      </c>
      <c r="AA85" s="50" t="str">
        <f t="shared" si="41"/>
        <v>CROW</v>
      </c>
      <c r="AB85" s="50" t="str">
        <f t="shared" si="41"/>
        <v>EAST/BDY</v>
      </c>
      <c r="AC85" s="50" t="str">
        <f t="shared" si="41"/>
        <v>HAIL</v>
      </c>
      <c r="AD85" s="50" t="str">
        <f t="shared" si="41"/>
        <v>HR/HAC</v>
      </c>
      <c r="AE85" s="50" t="str">
        <f t="shared" si="41"/>
        <v>HTH/UCK</v>
      </c>
      <c r="AF85" s="50" t="str">
        <f t="shared" si="41"/>
        <v>HYR</v>
      </c>
      <c r="AG85" s="50" t="str">
        <f t="shared" si="41"/>
        <v>LEW</v>
      </c>
      <c r="AH85" s="50" t="str">
        <f t="shared" si="41"/>
        <v>MEAD</v>
      </c>
      <c r="AI85" s="50" t="str">
        <f t="shared" si="41"/>
        <v>PSS</v>
      </c>
      <c r="AJ85" s="50" t="str">
        <f t="shared" si="41"/>
        <v>HEDGE</v>
      </c>
      <c r="AK85" s="50" t="str">
        <f t="shared" si="41"/>
        <v>RUNW</v>
      </c>
      <c r="AL85" s="50" t="str">
        <f t="shared" si="41"/>
        <v>TRIT</v>
      </c>
      <c r="AM85" s="50" t="str">
        <f t="shared" si="41"/>
        <v>WAD</v>
      </c>
    </row>
    <row r="86" spans="1:39">
      <c r="A86" s="65">
        <v>1</v>
      </c>
      <c r="B86" s="32">
        <v>7</v>
      </c>
      <c r="C86" s="32">
        <v>10</v>
      </c>
      <c r="D86" s="32">
        <v>16</v>
      </c>
      <c r="E86" s="32">
        <v>14</v>
      </c>
      <c r="F86" s="32">
        <v>11</v>
      </c>
      <c r="G86" s="32">
        <v>1</v>
      </c>
      <c r="H86" s="32">
        <v>2</v>
      </c>
      <c r="I86" s="32">
        <v>9</v>
      </c>
      <c r="J86" s="32">
        <v>4</v>
      </c>
      <c r="K86" s="32">
        <v>5</v>
      </c>
      <c r="L86" s="32">
        <v>17</v>
      </c>
      <c r="M86" s="32">
        <v>3</v>
      </c>
      <c r="N86" s="32">
        <v>13</v>
      </c>
      <c r="O86" s="32">
        <v>8</v>
      </c>
      <c r="P86" s="32">
        <v>12</v>
      </c>
      <c r="Q86" s="32">
        <v>6</v>
      </c>
      <c r="R86" s="32">
        <v>18</v>
      </c>
      <c r="S86" s="32">
        <v>15</v>
      </c>
      <c r="U86" s="65">
        <f t="shared" ref="U86:U91" si="42">A86</f>
        <v>1</v>
      </c>
      <c r="V86" s="25">
        <v>7</v>
      </c>
      <c r="W86" s="25">
        <v>10</v>
      </c>
      <c r="X86" s="25">
        <v>15</v>
      </c>
      <c r="Y86" s="25">
        <v>13</v>
      </c>
      <c r="Z86" s="25" t="s">
        <v>780</v>
      </c>
      <c r="AA86" s="25">
        <v>1</v>
      </c>
      <c r="AB86" s="25">
        <v>2</v>
      </c>
      <c r="AC86" s="25">
        <v>9</v>
      </c>
      <c r="AD86" s="25">
        <v>4</v>
      </c>
      <c r="AE86" s="25">
        <v>5</v>
      </c>
      <c r="AF86" s="25">
        <v>16</v>
      </c>
      <c r="AG86" s="25">
        <v>3</v>
      </c>
      <c r="AH86" s="25">
        <v>12</v>
      </c>
      <c r="AI86" s="25">
        <v>8</v>
      </c>
      <c r="AJ86" s="25">
        <v>11</v>
      </c>
      <c r="AK86" s="25">
        <v>6</v>
      </c>
      <c r="AL86" s="25">
        <v>17</v>
      </c>
      <c r="AM86" s="25">
        <v>14</v>
      </c>
    </row>
    <row r="87" spans="1:39">
      <c r="A87" s="65">
        <v>2</v>
      </c>
      <c r="B87" s="25">
        <f>B$42</f>
        <v>8</v>
      </c>
      <c r="C87" s="25">
        <f t="shared" ref="C87:S87" si="43">C$42</f>
        <v>11</v>
      </c>
      <c r="D87" s="25">
        <f t="shared" si="43"/>
        <v>12</v>
      </c>
      <c r="E87" s="25">
        <f t="shared" si="43"/>
        <v>15</v>
      </c>
      <c r="F87" s="25">
        <f t="shared" si="43"/>
        <v>9</v>
      </c>
      <c r="G87" s="25">
        <f t="shared" si="43"/>
        <v>1</v>
      </c>
      <c r="H87" s="25">
        <f t="shared" si="43"/>
        <v>5</v>
      </c>
      <c r="I87" s="25">
        <f t="shared" si="43"/>
        <v>10</v>
      </c>
      <c r="J87" s="25">
        <f t="shared" si="43"/>
        <v>3</v>
      </c>
      <c r="K87" s="25">
        <f t="shared" si="43"/>
        <v>2</v>
      </c>
      <c r="L87" s="25">
        <f t="shared" si="43"/>
        <v>17</v>
      </c>
      <c r="M87" s="25">
        <f t="shared" si="43"/>
        <v>4</v>
      </c>
      <c r="N87" s="25">
        <f t="shared" si="43"/>
        <v>14</v>
      </c>
      <c r="O87" s="25">
        <f t="shared" si="43"/>
        <v>7</v>
      </c>
      <c r="P87" s="25">
        <f t="shared" si="43"/>
        <v>13</v>
      </c>
      <c r="Q87" s="25">
        <f t="shared" si="43"/>
        <v>6</v>
      </c>
      <c r="R87" s="25">
        <f t="shared" si="43"/>
        <v>18</v>
      </c>
      <c r="S87" s="25">
        <f t="shared" si="43"/>
        <v>16</v>
      </c>
      <c r="U87" s="65">
        <f>A87</f>
        <v>2</v>
      </c>
      <c r="V87" s="66">
        <f t="shared" ref="V87:AM87" si="44">V$42</f>
        <v>8</v>
      </c>
      <c r="W87" s="66">
        <f t="shared" si="44"/>
        <v>10</v>
      </c>
      <c r="X87" s="66">
        <f t="shared" si="44"/>
        <v>11</v>
      </c>
      <c r="Y87" s="66">
        <f t="shared" si="44"/>
        <v>14</v>
      </c>
      <c r="Z87" s="66" t="str">
        <f t="shared" si="44"/>
        <v xml:space="preserve">- </v>
      </c>
      <c r="AA87" s="66">
        <f t="shared" si="44"/>
        <v>1</v>
      </c>
      <c r="AB87" s="66">
        <f t="shared" si="44"/>
        <v>5</v>
      </c>
      <c r="AC87" s="66">
        <f t="shared" si="44"/>
        <v>9</v>
      </c>
      <c r="AD87" s="66">
        <f t="shared" si="44"/>
        <v>3</v>
      </c>
      <c r="AE87" s="66">
        <f t="shared" si="44"/>
        <v>2</v>
      </c>
      <c r="AF87" s="66">
        <f t="shared" si="44"/>
        <v>16</v>
      </c>
      <c r="AG87" s="66">
        <f t="shared" si="44"/>
        <v>4</v>
      </c>
      <c r="AH87" s="66">
        <f t="shared" si="44"/>
        <v>13</v>
      </c>
      <c r="AI87" s="66">
        <f t="shared" si="44"/>
        <v>7</v>
      </c>
      <c r="AJ87" s="66">
        <f t="shared" si="44"/>
        <v>12</v>
      </c>
      <c r="AK87" s="66">
        <f t="shared" si="44"/>
        <v>6</v>
      </c>
      <c r="AL87" s="66">
        <f t="shared" si="44"/>
        <v>17</v>
      </c>
      <c r="AM87" s="66">
        <f t="shared" si="44"/>
        <v>15</v>
      </c>
    </row>
    <row r="88" spans="1:39">
      <c r="A88" s="65">
        <v>3</v>
      </c>
      <c r="B88" s="25"/>
      <c r="C88" s="25"/>
      <c r="D88" s="25"/>
      <c r="E88" s="25"/>
      <c r="F88" s="25"/>
      <c r="G88" s="25"/>
      <c r="H88" s="25"/>
      <c r="I88" s="25"/>
      <c r="J88" s="25"/>
      <c r="K88" s="25"/>
      <c r="L88" s="25"/>
      <c r="M88" s="25"/>
      <c r="N88" s="25"/>
      <c r="O88" s="25"/>
      <c r="P88" s="25"/>
      <c r="Q88" s="25"/>
      <c r="R88" s="25"/>
      <c r="S88" s="25"/>
      <c r="U88" s="65">
        <f t="shared" si="42"/>
        <v>3</v>
      </c>
      <c r="V88" s="25"/>
      <c r="W88" s="25"/>
      <c r="X88" s="25"/>
      <c r="Y88" s="25"/>
      <c r="Z88" s="25"/>
      <c r="AA88" s="25"/>
      <c r="AB88" s="25"/>
      <c r="AC88" s="25"/>
      <c r="AD88" s="25"/>
      <c r="AE88" s="25"/>
      <c r="AF88" s="25"/>
      <c r="AG88" s="25"/>
      <c r="AH88" s="25"/>
      <c r="AI88" s="25"/>
      <c r="AJ88" s="25"/>
      <c r="AK88" s="25"/>
      <c r="AL88" s="25"/>
      <c r="AM88" s="25"/>
    </row>
    <row r="89" spans="1:39">
      <c r="A89" s="65">
        <v>4</v>
      </c>
      <c r="B89" s="25"/>
      <c r="C89" s="25"/>
      <c r="D89" s="25"/>
      <c r="E89" s="25"/>
      <c r="F89" s="25"/>
      <c r="G89" s="25"/>
      <c r="H89" s="25"/>
      <c r="I89" s="25"/>
      <c r="J89" s="25"/>
      <c r="K89" s="25"/>
      <c r="L89" s="25"/>
      <c r="M89" s="25"/>
      <c r="N89" s="25"/>
      <c r="O89" s="25"/>
      <c r="P89" s="25"/>
      <c r="Q89" s="25"/>
      <c r="R89" s="25"/>
      <c r="S89" s="25"/>
      <c r="U89" s="65">
        <f t="shared" si="42"/>
        <v>4</v>
      </c>
      <c r="V89" s="25"/>
      <c r="W89" s="25"/>
      <c r="X89" s="25"/>
      <c r="Y89" s="25"/>
      <c r="Z89" s="25"/>
      <c r="AA89" s="25"/>
      <c r="AB89" s="25"/>
      <c r="AC89" s="25"/>
      <c r="AD89" s="25"/>
      <c r="AE89" s="25"/>
      <c r="AF89" s="25"/>
      <c r="AG89" s="25"/>
      <c r="AH89" s="25"/>
      <c r="AI89" s="25"/>
      <c r="AJ89" s="25"/>
      <c r="AK89" s="25"/>
      <c r="AL89" s="25"/>
      <c r="AM89" s="25"/>
    </row>
    <row r="90" spans="1:39">
      <c r="A90" s="65">
        <v>5</v>
      </c>
      <c r="B90" s="25"/>
      <c r="C90" s="25"/>
      <c r="D90" s="25"/>
      <c r="E90" s="25"/>
      <c r="F90" s="25"/>
      <c r="G90" s="25"/>
      <c r="H90" s="25"/>
      <c r="I90" s="25"/>
      <c r="J90" s="25"/>
      <c r="K90" s="25"/>
      <c r="L90" s="25"/>
      <c r="M90" s="25"/>
      <c r="N90" s="25"/>
      <c r="O90" s="25"/>
      <c r="P90" s="25"/>
      <c r="Q90" s="25"/>
      <c r="R90" s="25"/>
      <c r="S90" s="25"/>
      <c r="U90" s="65">
        <f t="shared" si="42"/>
        <v>5</v>
      </c>
      <c r="V90" s="25"/>
      <c r="W90" s="25"/>
      <c r="X90" s="25"/>
      <c r="Y90" s="25"/>
      <c r="Z90" s="25"/>
      <c r="AA90" s="25"/>
      <c r="AB90" s="25"/>
      <c r="AC90" s="25"/>
      <c r="AD90" s="25"/>
      <c r="AE90" s="25"/>
      <c r="AF90" s="25"/>
      <c r="AG90" s="25"/>
      <c r="AH90" s="25"/>
      <c r="AI90" s="25"/>
      <c r="AJ90" s="25"/>
      <c r="AK90" s="25"/>
      <c r="AL90" s="25"/>
      <c r="AM90" s="25"/>
    </row>
    <row r="91" spans="1:39">
      <c r="A91" s="65">
        <v>6</v>
      </c>
      <c r="B91" s="25"/>
      <c r="C91" s="25"/>
      <c r="D91" s="25"/>
      <c r="E91" s="25"/>
      <c r="F91" s="25"/>
      <c r="G91" s="25"/>
      <c r="H91" s="25"/>
      <c r="I91" s="25"/>
      <c r="J91" s="25"/>
      <c r="K91" s="25"/>
      <c r="L91" s="25"/>
      <c r="M91" s="25"/>
      <c r="N91" s="25"/>
      <c r="O91" s="25"/>
      <c r="P91" s="25"/>
      <c r="Q91" s="25"/>
      <c r="R91" s="25"/>
      <c r="S91" s="25"/>
      <c r="U91" s="65">
        <f t="shared" si="42"/>
        <v>6</v>
      </c>
      <c r="V91" s="66"/>
      <c r="W91" s="66"/>
      <c r="X91" s="66"/>
      <c r="Y91" s="66"/>
      <c r="Z91" s="66"/>
      <c r="AA91" s="66"/>
      <c r="AB91" s="66"/>
      <c r="AC91" s="66"/>
      <c r="AD91" s="66"/>
      <c r="AE91" s="66"/>
      <c r="AF91" s="66"/>
      <c r="AG91" s="66"/>
      <c r="AH91" s="66"/>
      <c r="AI91" s="66"/>
      <c r="AJ91" s="66"/>
      <c r="AK91" s="66"/>
      <c r="AL91" s="66"/>
      <c r="AM91" s="66"/>
    </row>
    <row r="92" spans="1:39" ht="3" customHeight="1">
      <c r="A92" s="65"/>
      <c r="U92" s="65"/>
    </row>
    <row r="93" spans="1:39">
      <c r="A93" s="1" t="s">
        <v>781</v>
      </c>
      <c r="B93" s="92">
        <f t="shared" ref="B93:S93" si="45">SUM(B86:B92)</f>
        <v>15</v>
      </c>
      <c r="C93" s="92">
        <f t="shared" si="45"/>
        <v>21</v>
      </c>
      <c r="D93" s="92">
        <f>SUM(D86:D92)</f>
        <v>28</v>
      </c>
      <c r="E93" s="92">
        <f t="shared" si="45"/>
        <v>29</v>
      </c>
      <c r="F93" s="92">
        <f t="shared" si="45"/>
        <v>20</v>
      </c>
      <c r="G93" s="92">
        <f t="shared" si="45"/>
        <v>2</v>
      </c>
      <c r="H93" s="92">
        <f t="shared" si="45"/>
        <v>7</v>
      </c>
      <c r="I93" s="92">
        <f t="shared" si="45"/>
        <v>19</v>
      </c>
      <c r="J93" s="92">
        <f t="shared" si="45"/>
        <v>7</v>
      </c>
      <c r="K93" s="92">
        <f t="shared" si="45"/>
        <v>7</v>
      </c>
      <c r="L93" s="92">
        <f t="shared" si="45"/>
        <v>34</v>
      </c>
      <c r="M93" s="92">
        <f t="shared" si="45"/>
        <v>7</v>
      </c>
      <c r="N93" s="92">
        <f t="shared" si="45"/>
        <v>27</v>
      </c>
      <c r="O93" s="92">
        <f t="shared" si="45"/>
        <v>15</v>
      </c>
      <c r="P93" s="92">
        <f t="shared" si="45"/>
        <v>25</v>
      </c>
      <c r="Q93" s="92">
        <f t="shared" si="45"/>
        <v>12</v>
      </c>
      <c r="R93" s="92">
        <f t="shared" si="45"/>
        <v>36</v>
      </c>
      <c r="S93" s="92">
        <f t="shared" si="45"/>
        <v>31</v>
      </c>
      <c r="U93" s="1" t="s">
        <v>781</v>
      </c>
      <c r="V93" s="92">
        <f t="shared" ref="V93:AM93" si="46">SUM(V86:V92)</f>
        <v>15</v>
      </c>
      <c r="W93" s="92">
        <f t="shared" si="46"/>
        <v>20</v>
      </c>
      <c r="X93" s="92">
        <f>SUM(X86:X92)</f>
        <v>26</v>
      </c>
      <c r="Y93" s="92">
        <f t="shared" si="46"/>
        <v>27</v>
      </c>
      <c r="Z93" s="92">
        <f t="shared" si="46"/>
        <v>0</v>
      </c>
      <c r="AA93" s="92">
        <f t="shared" si="46"/>
        <v>2</v>
      </c>
      <c r="AB93" s="92">
        <f t="shared" si="46"/>
        <v>7</v>
      </c>
      <c r="AC93" s="92">
        <f t="shared" si="46"/>
        <v>18</v>
      </c>
      <c r="AD93" s="92">
        <f t="shared" si="46"/>
        <v>7</v>
      </c>
      <c r="AE93" s="92">
        <f t="shared" si="46"/>
        <v>7</v>
      </c>
      <c r="AF93" s="92">
        <f t="shared" si="46"/>
        <v>32</v>
      </c>
      <c r="AG93" s="92">
        <f t="shared" si="46"/>
        <v>7</v>
      </c>
      <c r="AH93" s="92">
        <f t="shared" si="46"/>
        <v>25</v>
      </c>
      <c r="AI93" s="92">
        <f t="shared" si="46"/>
        <v>15</v>
      </c>
      <c r="AJ93" s="92">
        <f t="shared" si="46"/>
        <v>23</v>
      </c>
      <c r="AK93" s="92">
        <f t="shared" si="46"/>
        <v>12</v>
      </c>
      <c r="AL93" s="92">
        <f t="shared" si="46"/>
        <v>34</v>
      </c>
      <c r="AM93" s="92">
        <f t="shared" si="46"/>
        <v>29</v>
      </c>
    </row>
    <row r="94" spans="1:39" ht="13.5" thickBot="1">
      <c r="A94" s="1" t="s">
        <v>782</v>
      </c>
      <c r="B94" s="25">
        <f ca="1">B56</f>
        <v>15</v>
      </c>
      <c r="C94" s="25">
        <f t="shared" ref="C94:S94" ca="1" si="47">C56</f>
        <v>21</v>
      </c>
      <c r="D94" s="25">
        <f ca="1">D56</f>
        <v>28</v>
      </c>
      <c r="E94" s="25">
        <f t="shared" ca="1" si="47"/>
        <v>29</v>
      </c>
      <c r="F94" s="25">
        <f t="shared" ca="1" si="47"/>
        <v>20</v>
      </c>
      <c r="G94" s="25">
        <f t="shared" ca="1" si="47"/>
        <v>2</v>
      </c>
      <c r="H94" s="25">
        <f t="shared" ca="1" si="47"/>
        <v>7</v>
      </c>
      <c r="I94" s="25">
        <f t="shared" ca="1" si="47"/>
        <v>19</v>
      </c>
      <c r="J94" s="25">
        <f t="shared" ca="1" si="47"/>
        <v>7</v>
      </c>
      <c r="K94" s="25">
        <f t="shared" ca="1" si="47"/>
        <v>7</v>
      </c>
      <c r="L94" s="25">
        <f t="shared" ca="1" si="47"/>
        <v>34</v>
      </c>
      <c r="M94" s="25">
        <f t="shared" ca="1" si="47"/>
        <v>7</v>
      </c>
      <c r="N94" s="25">
        <f t="shared" ca="1" si="47"/>
        <v>27</v>
      </c>
      <c r="O94" s="25">
        <f t="shared" ca="1" si="47"/>
        <v>15</v>
      </c>
      <c r="P94" s="25">
        <f t="shared" ca="1" si="47"/>
        <v>25</v>
      </c>
      <c r="Q94" s="25">
        <f t="shared" ca="1" si="47"/>
        <v>12</v>
      </c>
      <c r="R94" s="25">
        <f t="shared" ca="1" si="47"/>
        <v>36</v>
      </c>
      <c r="S94" s="25">
        <f t="shared" ca="1" si="47"/>
        <v>31</v>
      </c>
      <c r="U94" s="1" t="s">
        <v>782</v>
      </c>
      <c r="V94" s="66">
        <f ca="1">V56</f>
        <v>15</v>
      </c>
      <c r="W94" s="66">
        <f t="shared" ref="W94:AM94" ca="1" si="48">W56</f>
        <v>20</v>
      </c>
      <c r="X94" s="66">
        <f ca="1">X56</f>
        <v>26</v>
      </c>
      <c r="Y94" s="66">
        <f t="shared" ca="1" si="48"/>
        <v>27</v>
      </c>
      <c r="Z94" s="66" t="str">
        <f t="shared" si="48"/>
        <v xml:space="preserve">- </v>
      </c>
      <c r="AA94" s="66">
        <f t="shared" ca="1" si="48"/>
        <v>2</v>
      </c>
      <c r="AB94" s="66">
        <f t="shared" ca="1" si="48"/>
        <v>7</v>
      </c>
      <c r="AC94" s="66">
        <f t="shared" ca="1" si="48"/>
        <v>18</v>
      </c>
      <c r="AD94" s="66">
        <f t="shared" ca="1" si="48"/>
        <v>7</v>
      </c>
      <c r="AE94" s="66">
        <f t="shared" ca="1" si="48"/>
        <v>7</v>
      </c>
      <c r="AF94" s="66">
        <f t="shared" ca="1" si="48"/>
        <v>32</v>
      </c>
      <c r="AG94" s="66">
        <f t="shared" ca="1" si="48"/>
        <v>7</v>
      </c>
      <c r="AH94" s="66">
        <f t="shared" ca="1" si="48"/>
        <v>25</v>
      </c>
      <c r="AI94" s="66">
        <f t="shared" ca="1" si="48"/>
        <v>15</v>
      </c>
      <c r="AJ94" s="66">
        <f t="shared" ca="1" si="48"/>
        <v>23</v>
      </c>
      <c r="AK94" s="66">
        <f t="shared" ca="1" si="48"/>
        <v>12</v>
      </c>
      <c r="AL94" s="66">
        <f t="shared" ca="1" si="48"/>
        <v>34</v>
      </c>
      <c r="AM94" s="66">
        <f t="shared" ca="1" si="48"/>
        <v>29</v>
      </c>
    </row>
    <row r="95" spans="1:39">
      <c r="A95" s="93" t="s">
        <v>5</v>
      </c>
      <c r="B95" s="25">
        <f ca="1">B93-B94</f>
        <v>0</v>
      </c>
      <c r="C95" s="25">
        <f t="shared" ref="C95:S95" ca="1" si="49">C93-C94</f>
        <v>0</v>
      </c>
      <c r="D95" s="25">
        <f ca="1">D93-D94</f>
        <v>0</v>
      </c>
      <c r="E95" s="25">
        <f t="shared" ca="1" si="49"/>
        <v>0</v>
      </c>
      <c r="F95" s="25">
        <f t="shared" ca="1" si="49"/>
        <v>0</v>
      </c>
      <c r="G95" s="25">
        <f t="shared" ca="1" si="49"/>
        <v>0</v>
      </c>
      <c r="H95" s="25">
        <f t="shared" ca="1" si="49"/>
        <v>0</v>
      </c>
      <c r="I95" s="25">
        <f t="shared" ca="1" si="49"/>
        <v>0</v>
      </c>
      <c r="J95" s="25">
        <f t="shared" ca="1" si="49"/>
        <v>0</v>
      </c>
      <c r="K95" s="25">
        <f t="shared" ca="1" si="49"/>
        <v>0</v>
      </c>
      <c r="L95" s="25">
        <f t="shared" ca="1" si="49"/>
        <v>0</v>
      </c>
      <c r="M95" s="25">
        <f t="shared" ca="1" si="49"/>
        <v>0</v>
      </c>
      <c r="N95" s="25">
        <f t="shared" ca="1" si="49"/>
        <v>0</v>
      </c>
      <c r="O95" s="25">
        <f t="shared" ca="1" si="49"/>
        <v>0</v>
      </c>
      <c r="P95" s="25">
        <f t="shared" ca="1" si="49"/>
        <v>0</v>
      </c>
      <c r="Q95" s="25">
        <f t="shared" ca="1" si="49"/>
        <v>0</v>
      </c>
      <c r="R95" s="25">
        <f t="shared" ca="1" si="49"/>
        <v>0</v>
      </c>
      <c r="S95" s="25">
        <f t="shared" ca="1" si="49"/>
        <v>0</v>
      </c>
      <c r="U95" s="1" t="s">
        <v>5</v>
      </c>
      <c r="V95" s="25">
        <f ca="1">IF(V$4="N",0,V93-V94)</f>
        <v>0</v>
      </c>
      <c r="W95" s="25">
        <f t="shared" ref="W95:AM95" ca="1" si="50">IF(W$4="N",0,W93-W94)</f>
        <v>0</v>
      </c>
      <c r="X95" s="25">
        <f ca="1">IF(X$4="N",0,X93-X94)</f>
        <v>0</v>
      </c>
      <c r="Y95" s="25">
        <f t="shared" ca="1" si="50"/>
        <v>0</v>
      </c>
      <c r="Z95" s="25">
        <f t="shared" si="50"/>
        <v>0</v>
      </c>
      <c r="AA95" s="25">
        <f t="shared" ca="1" si="50"/>
        <v>0</v>
      </c>
      <c r="AB95" s="25">
        <f t="shared" ca="1" si="50"/>
        <v>0</v>
      </c>
      <c r="AC95" s="25">
        <f t="shared" ca="1" si="50"/>
        <v>0</v>
      </c>
      <c r="AD95" s="25">
        <f t="shared" ca="1" si="50"/>
        <v>0</v>
      </c>
      <c r="AE95" s="25">
        <f t="shared" ca="1" si="50"/>
        <v>0</v>
      </c>
      <c r="AF95" s="25">
        <f t="shared" ca="1" si="50"/>
        <v>0</v>
      </c>
      <c r="AG95" s="25">
        <f t="shared" ca="1" si="50"/>
        <v>0</v>
      </c>
      <c r="AH95" s="25">
        <f t="shared" ca="1" si="50"/>
        <v>0</v>
      </c>
      <c r="AI95" s="25">
        <f t="shared" ca="1" si="50"/>
        <v>0</v>
      </c>
      <c r="AJ95" s="25">
        <f t="shared" ca="1" si="50"/>
        <v>0</v>
      </c>
      <c r="AK95" s="25">
        <f t="shared" ca="1" si="50"/>
        <v>0</v>
      </c>
      <c r="AL95" s="25">
        <f t="shared" ca="1" si="50"/>
        <v>0</v>
      </c>
      <c r="AM95" s="25">
        <f t="shared" ca="1" si="50"/>
        <v>0</v>
      </c>
    </row>
    <row r="96" spans="1:39" ht="13.5" thickBot="1">
      <c r="A96" s="94">
        <f ca="1">SUM(A95:AN95)</f>
        <v>0</v>
      </c>
      <c r="B96" s="25"/>
      <c r="C96" s="25"/>
      <c r="D96" s="25"/>
      <c r="E96" s="25"/>
      <c r="F96" s="25"/>
      <c r="G96" s="25"/>
      <c r="H96" s="25"/>
      <c r="I96" s="25"/>
      <c r="J96" s="25"/>
      <c r="K96" s="25"/>
      <c r="L96" s="25"/>
      <c r="M96" s="25"/>
      <c r="N96" s="25"/>
      <c r="O96" s="25"/>
      <c r="P96" s="25"/>
      <c r="Q96" s="25"/>
      <c r="R96" s="25"/>
      <c r="S96" s="25"/>
    </row>
    <row r="97" spans="1:39">
      <c r="A97" s="1"/>
      <c r="B97" s="25"/>
      <c r="C97" s="25"/>
      <c r="D97" s="25"/>
      <c r="E97" s="25"/>
      <c r="F97" s="25"/>
      <c r="G97" s="25"/>
      <c r="H97" s="25"/>
      <c r="I97" s="25"/>
      <c r="J97" s="25"/>
      <c r="K97" s="25"/>
      <c r="L97" s="25"/>
      <c r="M97" s="25"/>
      <c r="N97" s="25"/>
      <c r="O97" s="25"/>
      <c r="P97" s="25"/>
      <c r="Q97" s="25"/>
      <c r="R97" s="25"/>
      <c r="S97" s="25"/>
    </row>
    <row r="98" spans="1:39">
      <c r="A98" s="26" t="s">
        <v>783</v>
      </c>
      <c r="U98" s="26" t="s">
        <v>783</v>
      </c>
    </row>
    <row r="99" spans="1:39">
      <c r="F99" s="1" t="s">
        <v>784</v>
      </c>
      <c r="Z99" s="1" t="s">
        <v>784</v>
      </c>
    </row>
    <row r="100" spans="1:39">
      <c r="A100" s="65">
        <v>1</v>
      </c>
      <c r="B100" s="95">
        <v>44850</v>
      </c>
      <c r="C100" s="96" t="s">
        <v>918</v>
      </c>
      <c r="D100" s="96" t="s">
        <v>918</v>
      </c>
      <c r="F100" s="1" t="s">
        <v>785</v>
      </c>
      <c r="U100" s="65">
        <v>1</v>
      </c>
      <c r="V100" s="95">
        <v>44850</v>
      </c>
      <c r="W100" s="96" t="s">
        <v>918</v>
      </c>
      <c r="X100" s="96" t="s">
        <v>918</v>
      </c>
      <c r="Z100" s="25" t="str">
        <f t="shared" ref="Z100:Z105" si="51">F100</f>
        <v>V4</v>
      </c>
    </row>
    <row r="101" spans="1:39">
      <c r="A101" s="65">
        <v>2</v>
      </c>
      <c r="B101" s="95">
        <v>44892</v>
      </c>
      <c r="C101" s="96" t="s">
        <v>919</v>
      </c>
      <c r="D101" s="96" t="s">
        <v>919</v>
      </c>
      <c r="F101" s="1" t="s">
        <v>786</v>
      </c>
      <c r="U101" s="65">
        <v>2</v>
      </c>
      <c r="V101" s="95">
        <v>44892</v>
      </c>
      <c r="W101" s="96" t="s">
        <v>919</v>
      </c>
      <c r="X101" s="96" t="s">
        <v>919</v>
      </c>
      <c r="Z101" s="25" t="str">
        <f t="shared" si="51"/>
        <v>V2</v>
      </c>
    </row>
    <row r="102" spans="1:39">
      <c r="A102" s="65">
        <v>3</v>
      </c>
      <c r="B102" s="95">
        <v>44913</v>
      </c>
      <c r="C102" s="96" t="s">
        <v>920</v>
      </c>
      <c r="D102" s="96" t="s">
        <v>920</v>
      </c>
      <c r="F102" s="1" t="s">
        <v>787</v>
      </c>
      <c r="U102" s="65">
        <v>3</v>
      </c>
      <c r="V102" s="95">
        <v>44913</v>
      </c>
      <c r="W102" s="96" t="s">
        <v>920</v>
      </c>
      <c r="X102" s="96" t="s">
        <v>920</v>
      </c>
      <c r="Z102" s="25" t="str">
        <f t="shared" si="51"/>
        <v>V3</v>
      </c>
    </row>
    <row r="103" spans="1:39">
      <c r="A103" s="65">
        <v>4</v>
      </c>
      <c r="B103" s="95">
        <v>44576</v>
      </c>
      <c r="C103" s="96" t="s">
        <v>921</v>
      </c>
      <c r="D103" s="96" t="s">
        <v>921</v>
      </c>
      <c r="F103" s="1" t="s">
        <v>786</v>
      </c>
      <c r="U103" s="65">
        <v>4</v>
      </c>
      <c r="V103" s="95">
        <v>44576</v>
      </c>
      <c r="W103" s="96" t="s">
        <v>921</v>
      </c>
      <c r="X103" s="96" t="s">
        <v>921</v>
      </c>
      <c r="Z103" s="25" t="str">
        <f t="shared" si="51"/>
        <v>V2</v>
      </c>
    </row>
    <row r="104" spans="1:39">
      <c r="A104" s="65">
        <v>5</v>
      </c>
      <c r="B104" s="95">
        <v>44597</v>
      </c>
      <c r="C104" s="96" t="s">
        <v>922</v>
      </c>
      <c r="D104" s="96" t="s">
        <v>922</v>
      </c>
      <c r="U104" s="65">
        <v>5</v>
      </c>
      <c r="V104" s="95">
        <v>44597</v>
      </c>
      <c r="W104" s="96" t="s">
        <v>922</v>
      </c>
      <c r="X104" s="96" t="s">
        <v>922</v>
      </c>
      <c r="Z104" s="25">
        <f t="shared" si="51"/>
        <v>0</v>
      </c>
    </row>
    <row r="105" spans="1:39">
      <c r="A105" s="65">
        <v>6</v>
      </c>
      <c r="B105" s="95">
        <v>44267</v>
      </c>
      <c r="C105" s="96" t="s">
        <v>923</v>
      </c>
      <c r="D105" s="96" t="s">
        <v>923</v>
      </c>
      <c r="U105" s="65">
        <v>6</v>
      </c>
      <c r="V105" s="95">
        <v>44267</v>
      </c>
      <c r="W105" s="96" t="s">
        <v>923</v>
      </c>
      <c r="X105" s="96" t="s">
        <v>923</v>
      </c>
      <c r="Z105" s="25">
        <f t="shared" si="51"/>
        <v>0</v>
      </c>
    </row>
    <row r="108" spans="1:39">
      <c r="A108" s="90" t="s">
        <v>788</v>
      </c>
    </row>
    <row r="109" spans="1:39" ht="26.25">
      <c r="A109" s="15" t="s">
        <v>789</v>
      </c>
      <c r="B109" s="15"/>
      <c r="C109" s="15"/>
      <c r="D109" s="15"/>
      <c r="E109" s="15"/>
      <c r="F109" s="15"/>
      <c r="G109" s="15"/>
      <c r="H109" s="15"/>
      <c r="I109" s="15"/>
      <c r="J109" s="15"/>
      <c r="K109" s="15"/>
      <c r="L109" s="81"/>
      <c r="M109" s="81"/>
      <c r="N109" s="82"/>
      <c r="O109" s="83"/>
      <c r="P109" s="83"/>
      <c r="R109" s="83"/>
      <c r="S109" s="84" t="s">
        <v>790</v>
      </c>
      <c r="U109" s="15" t="s">
        <v>789</v>
      </c>
      <c r="V109" s="15"/>
      <c r="W109" s="15"/>
      <c r="X109" s="15"/>
      <c r="Y109" s="15"/>
      <c r="Z109" s="15"/>
      <c r="AA109" s="15"/>
      <c r="AB109" s="15"/>
      <c r="AC109" s="15"/>
      <c r="AD109" s="15"/>
      <c r="AE109" s="15"/>
      <c r="AF109" s="81"/>
      <c r="AG109" s="18"/>
      <c r="AH109" s="18"/>
      <c r="AI109" s="83"/>
      <c r="AJ109" s="83"/>
      <c r="AK109" s="83"/>
      <c r="AL109" s="83"/>
      <c r="AM109" s="84" t="s">
        <v>790</v>
      </c>
    </row>
    <row r="110" spans="1:39">
      <c r="A110" s="26" t="s">
        <v>791</v>
      </c>
      <c r="U110" s="26" t="s">
        <v>792</v>
      </c>
    </row>
    <row r="111" spans="1:39">
      <c r="A111" s="50" t="s">
        <v>773</v>
      </c>
      <c r="B111" s="50" t="s">
        <v>56</v>
      </c>
      <c r="C111" s="50" t="s">
        <v>96</v>
      </c>
      <c r="D111" s="50" t="s">
        <v>50</v>
      </c>
      <c r="E111" s="50" t="s">
        <v>153</v>
      </c>
      <c r="F111" s="50" t="s">
        <v>33</v>
      </c>
      <c r="G111" s="50" t="s">
        <v>53</v>
      </c>
      <c r="H111" s="50" t="s">
        <v>72</v>
      </c>
      <c r="I111" s="50" t="s">
        <v>112</v>
      </c>
      <c r="J111" s="50" t="s">
        <v>24</v>
      </c>
      <c r="K111" s="50" t="s">
        <v>65</v>
      </c>
      <c r="L111" s="50" t="s">
        <v>59</v>
      </c>
      <c r="M111" s="50" t="s">
        <v>45</v>
      </c>
      <c r="N111" s="50" t="s">
        <v>117</v>
      </c>
      <c r="O111" s="50" t="s">
        <v>29</v>
      </c>
      <c r="P111" s="50" t="s">
        <v>77</v>
      </c>
      <c r="Q111" s="50" t="s">
        <v>137</v>
      </c>
      <c r="R111" s="50" t="s">
        <v>162</v>
      </c>
      <c r="S111" s="50" t="s">
        <v>36</v>
      </c>
      <c r="U111" s="50" t="s">
        <v>773</v>
      </c>
      <c r="V111" s="50" t="s">
        <v>56</v>
      </c>
      <c r="W111" s="50" t="s">
        <v>96</v>
      </c>
      <c r="X111" s="50" t="s">
        <v>50</v>
      </c>
      <c r="Y111" s="50" t="s">
        <v>153</v>
      </c>
      <c r="Z111" s="50" t="s">
        <v>33</v>
      </c>
      <c r="AA111" s="50" t="s">
        <v>53</v>
      </c>
      <c r="AB111" s="50" t="s">
        <v>72</v>
      </c>
      <c r="AC111" s="50" t="s">
        <v>112</v>
      </c>
      <c r="AD111" s="50" t="s">
        <v>24</v>
      </c>
      <c r="AE111" s="50" t="s">
        <v>65</v>
      </c>
      <c r="AF111" s="50" t="s">
        <v>59</v>
      </c>
      <c r="AG111" s="50" t="s">
        <v>45</v>
      </c>
      <c r="AH111" s="50" t="s">
        <v>117</v>
      </c>
      <c r="AI111" s="50" t="s">
        <v>29</v>
      </c>
      <c r="AJ111" s="50" t="s">
        <v>77</v>
      </c>
      <c r="AK111" s="50" t="s">
        <v>137</v>
      </c>
      <c r="AL111" s="50" t="s">
        <v>162</v>
      </c>
      <c r="AM111" s="50" t="s">
        <v>36</v>
      </c>
    </row>
    <row r="112" spans="1:39">
      <c r="A112" s="50" t="s">
        <v>25</v>
      </c>
      <c r="B112" s="34">
        <v>6</v>
      </c>
      <c r="C112" s="32">
        <v>87</v>
      </c>
      <c r="D112" s="32">
        <v>124</v>
      </c>
      <c r="E112" s="32">
        <v>42</v>
      </c>
      <c r="F112" s="32">
        <v>16</v>
      </c>
      <c r="G112" s="32">
        <v>3</v>
      </c>
      <c r="H112" s="32">
        <v>12</v>
      </c>
      <c r="I112" s="32">
        <v>47</v>
      </c>
      <c r="J112" s="32">
        <v>7</v>
      </c>
      <c r="K112" s="32">
        <v>10</v>
      </c>
      <c r="L112" s="32">
        <v>18</v>
      </c>
      <c r="M112" s="32">
        <v>11</v>
      </c>
      <c r="N112" s="32">
        <v>184</v>
      </c>
      <c r="O112" s="32">
        <v>2</v>
      </c>
      <c r="P112" s="32">
        <v>338</v>
      </c>
      <c r="Q112" s="32">
        <v>140</v>
      </c>
      <c r="R112" s="32">
        <v>352</v>
      </c>
      <c r="S112" s="32">
        <v>301</v>
      </c>
      <c r="U112" s="50" t="s">
        <v>25</v>
      </c>
      <c r="V112" s="34">
        <v>6</v>
      </c>
      <c r="W112" s="34">
        <v>87</v>
      </c>
      <c r="X112" s="34">
        <v>124</v>
      </c>
      <c r="Y112" s="34">
        <v>42</v>
      </c>
      <c r="Z112" s="34">
        <v>0</v>
      </c>
      <c r="AA112" s="34">
        <v>3</v>
      </c>
      <c r="AB112" s="34">
        <v>12</v>
      </c>
      <c r="AC112" s="34">
        <v>47</v>
      </c>
      <c r="AD112" s="34">
        <v>7</v>
      </c>
      <c r="AE112" s="34">
        <v>10</v>
      </c>
      <c r="AF112" s="34">
        <v>18</v>
      </c>
      <c r="AG112" s="34">
        <v>11</v>
      </c>
      <c r="AH112" s="34">
        <v>184</v>
      </c>
      <c r="AI112" s="34">
        <v>2</v>
      </c>
      <c r="AJ112" s="34">
        <v>338</v>
      </c>
      <c r="AK112" s="34">
        <v>140</v>
      </c>
      <c r="AL112" s="34">
        <v>352</v>
      </c>
      <c r="AM112" s="34">
        <v>301</v>
      </c>
    </row>
    <row r="113" spans="1:39">
      <c r="A113" s="50" t="s">
        <v>42</v>
      </c>
      <c r="B113" s="34">
        <v>212</v>
      </c>
      <c r="C113" s="32">
        <v>218</v>
      </c>
      <c r="D113" s="32">
        <v>152</v>
      </c>
      <c r="E113" s="32">
        <v>352</v>
      </c>
      <c r="F113" s="32">
        <v>295</v>
      </c>
      <c r="G113" s="32">
        <v>20</v>
      </c>
      <c r="H113" s="32">
        <v>23</v>
      </c>
      <c r="I113" s="32">
        <v>100</v>
      </c>
      <c r="J113" s="32">
        <v>35</v>
      </c>
      <c r="K113" s="32">
        <v>25</v>
      </c>
      <c r="L113" s="32">
        <v>352</v>
      </c>
      <c r="M113" s="32">
        <v>13</v>
      </c>
      <c r="N113" s="32">
        <v>198</v>
      </c>
      <c r="O113" s="32">
        <v>90</v>
      </c>
      <c r="P113" s="32">
        <v>352</v>
      </c>
      <c r="Q113" s="32">
        <v>153</v>
      </c>
      <c r="R113" s="32">
        <v>352</v>
      </c>
      <c r="S113" s="32">
        <v>335</v>
      </c>
      <c r="U113" s="50" t="s">
        <v>42</v>
      </c>
      <c r="V113" s="34">
        <v>212</v>
      </c>
      <c r="W113" s="34">
        <v>218</v>
      </c>
      <c r="X113" s="34">
        <v>152</v>
      </c>
      <c r="Y113" s="34">
        <v>352</v>
      </c>
      <c r="Z113" s="34">
        <v>0</v>
      </c>
      <c r="AA113" s="34">
        <v>20</v>
      </c>
      <c r="AB113" s="34">
        <v>23</v>
      </c>
      <c r="AC113" s="34">
        <v>100</v>
      </c>
      <c r="AD113" s="34">
        <v>35</v>
      </c>
      <c r="AE113" s="34">
        <v>25</v>
      </c>
      <c r="AF113" s="34">
        <v>352</v>
      </c>
      <c r="AG113" s="34">
        <v>13</v>
      </c>
      <c r="AH113" s="34">
        <v>198</v>
      </c>
      <c r="AI113" s="34">
        <v>90</v>
      </c>
      <c r="AJ113" s="34">
        <v>352</v>
      </c>
      <c r="AK113" s="34">
        <v>153</v>
      </c>
      <c r="AL113" s="34">
        <v>352</v>
      </c>
      <c r="AM113" s="34">
        <v>335</v>
      </c>
    </row>
    <row r="114" spans="1:39">
      <c r="A114" s="50" t="s">
        <v>61</v>
      </c>
      <c r="B114" s="34">
        <v>221</v>
      </c>
      <c r="C114" s="32">
        <v>352</v>
      </c>
      <c r="D114" s="32">
        <v>158</v>
      </c>
      <c r="E114" s="32">
        <v>352</v>
      </c>
      <c r="F114" s="32">
        <v>342</v>
      </c>
      <c r="G114" s="32">
        <v>28</v>
      </c>
      <c r="H114" s="32">
        <v>44</v>
      </c>
      <c r="I114" s="32">
        <v>107</v>
      </c>
      <c r="J114" s="32">
        <v>53</v>
      </c>
      <c r="K114" s="32">
        <v>101</v>
      </c>
      <c r="L114" s="32">
        <v>352</v>
      </c>
      <c r="M114" s="32">
        <v>21</v>
      </c>
      <c r="N114" s="32">
        <v>352</v>
      </c>
      <c r="O114" s="32">
        <v>119</v>
      </c>
      <c r="P114" s="32">
        <v>352</v>
      </c>
      <c r="Q114" s="32">
        <v>157</v>
      </c>
      <c r="R114" s="32">
        <v>352</v>
      </c>
      <c r="S114" s="32">
        <v>352</v>
      </c>
      <c r="U114" s="50" t="s">
        <v>61</v>
      </c>
      <c r="V114" s="34">
        <v>221</v>
      </c>
      <c r="W114" s="34">
        <v>352</v>
      </c>
      <c r="X114" s="34">
        <v>158</v>
      </c>
      <c r="Y114" s="34">
        <v>352</v>
      </c>
      <c r="Z114" s="34">
        <v>0</v>
      </c>
      <c r="AA114" s="34">
        <v>28</v>
      </c>
      <c r="AB114" s="34">
        <v>44</v>
      </c>
      <c r="AC114" s="34">
        <v>107</v>
      </c>
      <c r="AD114" s="34">
        <v>53</v>
      </c>
      <c r="AE114" s="34">
        <v>101</v>
      </c>
      <c r="AF114" s="34">
        <v>352</v>
      </c>
      <c r="AG114" s="34">
        <v>21</v>
      </c>
      <c r="AH114" s="34">
        <v>352</v>
      </c>
      <c r="AI114" s="34">
        <v>119</v>
      </c>
      <c r="AJ114" s="34">
        <v>352</v>
      </c>
      <c r="AK114" s="34">
        <v>157</v>
      </c>
      <c r="AL114" s="34">
        <v>352</v>
      </c>
      <c r="AM114" s="34">
        <v>352</v>
      </c>
    </row>
    <row r="115" spans="1:39">
      <c r="A115" s="50" t="s">
        <v>128</v>
      </c>
      <c r="B115" s="34">
        <v>344</v>
      </c>
      <c r="C115" s="32">
        <v>352</v>
      </c>
      <c r="D115" s="32">
        <v>352</v>
      </c>
      <c r="E115" s="32">
        <v>352</v>
      </c>
      <c r="F115" s="32">
        <v>352</v>
      </c>
      <c r="G115" s="32">
        <v>39</v>
      </c>
      <c r="H115" s="32">
        <v>70</v>
      </c>
      <c r="I115" s="32">
        <v>125</v>
      </c>
      <c r="J115" s="32">
        <v>55</v>
      </c>
      <c r="K115" s="32">
        <v>130</v>
      </c>
      <c r="L115" s="32">
        <v>352</v>
      </c>
      <c r="M115" s="32">
        <v>22</v>
      </c>
      <c r="N115" s="32">
        <v>352</v>
      </c>
      <c r="O115" s="32">
        <v>244</v>
      </c>
      <c r="P115" s="32">
        <v>352</v>
      </c>
      <c r="Q115" s="32">
        <v>162</v>
      </c>
      <c r="R115" s="32">
        <v>352</v>
      </c>
      <c r="S115" s="32">
        <v>352</v>
      </c>
      <c r="U115" s="50" t="s">
        <v>128</v>
      </c>
      <c r="V115" s="34">
        <v>344</v>
      </c>
      <c r="W115" s="34">
        <v>352</v>
      </c>
      <c r="X115" s="34">
        <v>352</v>
      </c>
      <c r="Y115" s="34">
        <v>352</v>
      </c>
      <c r="Z115" s="34">
        <v>0</v>
      </c>
      <c r="AA115" s="34">
        <v>39</v>
      </c>
      <c r="AB115" s="34">
        <v>70</v>
      </c>
      <c r="AC115" s="34">
        <v>125</v>
      </c>
      <c r="AD115" s="34">
        <v>55</v>
      </c>
      <c r="AE115" s="34">
        <v>130</v>
      </c>
      <c r="AF115" s="34">
        <v>352</v>
      </c>
      <c r="AG115" s="34">
        <v>22</v>
      </c>
      <c r="AH115" s="34">
        <v>352</v>
      </c>
      <c r="AI115" s="34">
        <v>244</v>
      </c>
      <c r="AJ115" s="34">
        <v>352</v>
      </c>
      <c r="AK115" s="34">
        <v>162</v>
      </c>
      <c r="AL115" s="34">
        <v>352</v>
      </c>
      <c r="AM115" s="34">
        <v>352</v>
      </c>
    </row>
    <row r="116" spans="1:39">
      <c r="A116" s="50" t="s">
        <v>38</v>
      </c>
      <c r="B116" s="34">
        <v>40</v>
      </c>
      <c r="C116" s="32">
        <v>135</v>
      </c>
      <c r="D116" s="32">
        <v>4</v>
      </c>
      <c r="E116" s="32">
        <v>19</v>
      </c>
      <c r="F116" s="32">
        <v>76</v>
      </c>
      <c r="G116" s="32">
        <v>5</v>
      </c>
      <c r="H116" s="32">
        <v>49</v>
      </c>
      <c r="I116" s="32">
        <v>45</v>
      </c>
      <c r="J116" s="32">
        <v>27</v>
      </c>
      <c r="K116" s="32">
        <v>14</v>
      </c>
      <c r="L116" s="32">
        <v>67</v>
      </c>
      <c r="M116" s="32">
        <v>1</v>
      </c>
      <c r="N116" s="32">
        <v>43</v>
      </c>
      <c r="O116" s="32">
        <v>29</v>
      </c>
      <c r="P116" s="32">
        <v>205</v>
      </c>
      <c r="Q116" s="32">
        <v>50</v>
      </c>
      <c r="R116" s="32">
        <v>58</v>
      </c>
      <c r="S116" s="32">
        <v>9</v>
      </c>
      <c r="U116" s="50" t="s">
        <v>38</v>
      </c>
      <c r="V116" s="34">
        <v>40</v>
      </c>
      <c r="W116" s="34">
        <v>135</v>
      </c>
      <c r="X116" s="34">
        <v>4</v>
      </c>
      <c r="Y116" s="34">
        <v>19</v>
      </c>
      <c r="Z116" s="34">
        <v>0</v>
      </c>
      <c r="AA116" s="34">
        <v>5</v>
      </c>
      <c r="AB116" s="34">
        <v>49</v>
      </c>
      <c r="AC116" s="34">
        <v>45</v>
      </c>
      <c r="AD116" s="34">
        <v>27</v>
      </c>
      <c r="AE116" s="34">
        <v>14</v>
      </c>
      <c r="AF116" s="34">
        <v>67</v>
      </c>
      <c r="AG116" s="34">
        <v>1</v>
      </c>
      <c r="AH116" s="34">
        <v>43</v>
      </c>
      <c r="AI116" s="34">
        <v>29</v>
      </c>
      <c r="AJ116" s="34">
        <v>205</v>
      </c>
      <c r="AK116" s="34">
        <v>50</v>
      </c>
      <c r="AL116" s="34">
        <v>58</v>
      </c>
      <c r="AM116" s="34">
        <v>9</v>
      </c>
    </row>
    <row r="117" spans="1:39">
      <c r="A117" s="50" t="s">
        <v>90</v>
      </c>
      <c r="B117" s="34">
        <v>120</v>
      </c>
      <c r="C117" s="32">
        <v>208</v>
      </c>
      <c r="D117" s="32">
        <v>31</v>
      </c>
      <c r="E117" s="32">
        <v>41</v>
      </c>
      <c r="F117" s="32">
        <v>132</v>
      </c>
      <c r="G117" s="32">
        <v>32</v>
      </c>
      <c r="H117" s="32">
        <v>92</v>
      </c>
      <c r="I117" s="32">
        <v>352</v>
      </c>
      <c r="J117" s="32">
        <v>64</v>
      </c>
      <c r="K117" s="32">
        <v>34</v>
      </c>
      <c r="L117" s="32">
        <v>352</v>
      </c>
      <c r="M117" s="32">
        <v>78</v>
      </c>
      <c r="N117" s="32">
        <v>127</v>
      </c>
      <c r="O117" s="32">
        <v>163</v>
      </c>
      <c r="P117" s="32">
        <v>209</v>
      </c>
      <c r="Q117" s="32">
        <v>65</v>
      </c>
      <c r="R117" s="32">
        <v>281</v>
      </c>
      <c r="S117" s="32">
        <v>272</v>
      </c>
      <c r="U117" s="50" t="s">
        <v>90</v>
      </c>
      <c r="V117" s="34">
        <v>120</v>
      </c>
      <c r="W117" s="34">
        <v>208</v>
      </c>
      <c r="X117" s="34">
        <v>31</v>
      </c>
      <c r="Y117" s="34">
        <v>41</v>
      </c>
      <c r="Z117" s="34">
        <v>0</v>
      </c>
      <c r="AA117" s="34">
        <v>32</v>
      </c>
      <c r="AB117" s="34">
        <v>92</v>
      </c>
      <c r="AC117" s="34">
        <v>352</v>
      </c>
      <c r="AD117" s="34">
        <v>64</v>
      </c>
      <c r="AE117" s="34">
        <v>34</v>
      </c>
      <c r="AF117" s="34">
        <v>352</v>
      </c>
      <c r="AG117" s="34">
        <v>78</v>
      </c>
      <c r="AH117" s="34">
        <v>127</v>
      </c>
      <c r="AI117" s="34">
        <v>163</v>
      </c>
      <c r="AJ117" s="34">
        <v>209</v>
      </c>
      <c r="AK117" s="34">
        <v>65</v>
      </c>
      <c r="AL117" s="34">
        <v>281</v>
      </c>
      <c r="AM117" s="34">
        <v>272</v>
      </c>
    </row>
    <row r="118" spans="1:39">
      <c r="A118" s="50" t="s">
        <v>92</v>
      </c>
      <c r="B118" s="34">
        <v>175</v>
      </c>
      <c r="C118" s="32">
        <v>216</v>
      </c>
      <c r="D118" s="32">
        <v>352</v>
      </c>
      <c r="E118" s="32">
        <v>191</v>
      </c>
      <c r="F118" s="32">
        <v>249</v>
      </c>
      <c r="G118" s="32">
        <v>33</v>
      </c>
      <c r="H118" s="32">
        <v>97</v>
      </c>
      <c r="I118" s="32">
        <v>352</v>
      </c>
      <c r="J118" s="32">
        <v>117</v>
      </c>
      <c r="K118" s="32">
        <v>48</v>
      </c>
      <c r="L118" s="32">
        <v>352</v>
      </c>
      <c r="M118" s="32">
        <v>102</v>
      </c>
      <c r="N118" s="32">
        <v>217</v>
      </c>
      <c r="O118" s="32">
        <v>172</v>
      </c>
      <c r="P118" s="32">
        <v>255</v>
      </c>
      <c r="Q118" s="32">
        <v>98</v>
      </c>
      <c r="R118" s="32">
        <v>352</v>
      </c>
      <c r="S118" s="32">
        <v>296</v>
      </c>
      <c r="U118" s="50" t="s">
        <v>92</v>
      </c>
      <c r="V118" s="34">
        <v>175</v>
      </c>
      <c r="W118" s="34">
        <v>216</v>
      </c>
      <c r="X118" s="34">
        <v>352</v>
      </c>
      <c r="Y118" s="34">
        <v>191</v>
      </c>
      <c r="Z118" s="34">
        <v>0</v>
      </c>
      <c r="AA118" s="34">
        <v>33</v>
      </c>
      <c r="AB118" s="34">
        <v>97</v>
      </c>
      <c r="AC118" s="34">
        <v>352</v>
      </c>
      <c r="AD118" s="34">
        <v>117</v>
      </c>
      <c r="AE118" s="34">
        <v>48</v>
      </c>
      <c r="AF118" s="34">
        <v>352</v>
      </c>
      <c r="AG118" s="34">
        <v>102</v>
      </c>
      <c r="AH118" s="34">
        <v>217</v>
      </c>
      <c r="AI118" s="34">
        <v>172</v>
      </c>
      <c r="AJ118" s="34">
        <v>255</v>
      </c>
      <c r="AK118" s="34">
        <v>98</v>
      </c>
      <c r="AL118" s="34">
        <v>352</v>
      </c>
      <c r="AM118" s="34">
        <v>296</v>
      </c>
    </row>
    <row r="119" spans="1:39">
      <c r="A119" s="50" t="s">
        <v>68</v>
      </c>
      <c r="B119" s="34">
        <v>17</v>
      </c>
      <c r="C119" s="32">
        <v>37</v>
      </c>
      <c r="D119" s="32">
        <v>352</v>
      </c>
      <c r="E119" s="32">
        <v>151</v>
      </c>
      <c r="F119" s="32">
        <v>114</v>
      </c>
      <c r="G119" s="32">
        <v>89</v>
      </c>
      <c r="H119" s="32">
        <v>69</v>
      </c>
      <c r="I119" s="32">
        <v>26</v>
      </c>
      <c r="J119" s="32">
        <v>30</v>
      </c>
      <c r="K119" s="32">
        <v>8</v>
      </c>
      <c r="L119" s="32">
        <v>352</v>
      </c>
      <c r="M119" s="32">
        <v>24</v>
      </c>
      <c r="N119" s="32">
        <v>56</v>
      </c>
      <c r="O119" s="32">
        <v>112</v>
      </c>
      <c r="P119" s="32">
        <v>15</v>
      </c>
      <c r="Q119" s="32">
        <v>115</v>
      </c>
      <c r="R119" s="32">
        <v>109</v>
      </c>
      <c r="S119" s="32">
        <v>110</v>
      </c>
      <c r="U119" s="50" t="s">
        <v>68</v>
      </c>
      <c r="V119" s="34">
        <v>17</v>
      </c>
      <c r="W119" s="34">
        <v>37</v>
      </c>
      <c r="X119" s="34">
        <v>352</v>
      </c>
      <c r="Y119" s="34">
        <v>151</v>
      </c>
      <c r="Z119" s="34">
        <v>0</v>
      </c>
      <c r="AA119" s="34">
        <v>89</v>
      </c>
      <c r="AB119" s="34">
        <v>69</v>
      </c>
      <c r="AC119" s="34">
        <v>26</v>
      </c>
      <c r="AD119" s="34">
        <v>30</v>
      </c>
      <c r="AE119" s="34">
        <v>8</v>
      </c>
      <c r="AF119" s="34">
        <v>352</v>
      </c>
      <c r="AG119" s="34">
        <v>24</v>
      </c>
      <c r="AH119" s="34">
        <v>56</v>
      </c>
      <c r="AI119" s="34">
        <v>112</v>
      </c>
      <c r="AJ119" s="34">
        <v>15</v>
      </c>
      <c r="AK119" s="34">
        <v>115</v>
      </c>
      <c r="AL119" s="34">
        <v>109</v>
      </c>
      <c r="AM119" s="34">
        <v>110</v>
      </c>
    </row>
    <row r="120" spans="1:39">
      <c r="A120" s="50" t="s">
        <v>100</v>
      </c>
      <c r="B120" s="34">
        <v>57</v>
      </c>
      <c r="C120" s="32">
        <v>179</v>
      </c>
      <c r="D120" s="32">
        <v>352</v>
      </c>
      <c r="E120" s="32">
        <v>352</v>
      </c>
      <c r="F120" s="32">
        <v>176</v>
      </c>
      <c r="G120" s="32">
        <v>104</v>
      </c>
      <c r="H120" s="32">
        <v>80</v>
      </c>
      <c r="I120" s="32">
        <v>159</v>
      </c>
      <c r="J120" s="32">
        <v>46</v>
      </c>
      <c r="K120" s="32">
        <v>60</v>
      </c>
      <c r="L120" s="32">
        <v>352</v>
      </c>
      <c r="M120" s="32">
        <v>106</v>
      </c>
      <c r="N120" s="32">
        <v>129</v>
      </c>
      <c r="O120" s="32">
        <v>174</v>
      </c>
      <c r="P120" s="32">
        <v>81</v>
      </c>
      <c r="Q120" s="32">
        <v>133</v>
      </c>
      <c r="R120" s="32">
        <v>352</v>
      </c>
      <c r="S120" s="32">
        <v>143</v>
      </c>
      <c r="U120" s="50" t="s">
        <v>100</v>
      </c>
      <c r="V120" s="34">
        <v>57</v>
      </c>
      <c r="W120" s="34">
        <v>179</v>
      </c>
      <c r="X120" s="34">
        <v>352</v>
      </c>
      <c r="Y120" s="34">
        <v>352</v>
      </c>
      <c r="Z120" s="34">
        <v>0</v>
      </c>
      <c r="AA120" s="34">
        <v>104</v>
      </c>
      <c r="AB120" s="34">
        <v>80</v>
      </c>
      <c r="AC120" s="34">
        <v>159</v>
      </c>
      <c r="AD120" s="34">
        <v>46</v>
      </c>
      <c r="AE120" s="34">
        <v>60</v>
      </c>
      <c r="AF120" s="34">
        <v>352</v>
      </c>
      <c r="AG120" s="34">
        <v>106</v>
      </c>
      <c r="AH120" s="34">
        <v>129</v>
      </c>
      <c r="AI120" s="34">
        <v>174</v>
      </c>
      <c r="AJ120" s="34">
        <v>81</v>
      </c>
      <c r="AK120" s="34">
        <v>133</v>
      </c>
      <c r="AL120" s="34">
        <v>352</v>
      </c>
      <c r="AM120" s="34">
        <v>143</v>
      </c>
    </row>
    <row r="121" spans="1:39">
      <c r="A121" s="50" t="s">
        <v>130</v>
      </c>
      <c r="B121" s="34">
        <v>86</v>
      </c>
      <c r="C121" s="32">
        <v>193</v>
      </c>
      <c r="D121" s="32">
        <v>352</v>
      </c>
      <c r="E121" s="32">
        <v>352</v>
      </c>
      <c r="F121" s="32">
        <v>289</v>
      </c>
      <c r="G121" s="32">
        <v>111</v>
      </c>
      <c r="H121" s="32">
        <v>280</v>
      </c>
      <c r="I121" s="32">
        <v>352</v>
      </c>
      <c r="J121" s="32">
        <v>51</v>
      </c>
      <c r="K121" s="32">
        <v>62</v>
      </c>
      <c r="L121" s="32">
        <v>352</v>
      </c>
      <c r="M121" s="32">
        <v>126</v>
      </c>
      <c r="N121" s="32">
        <v>352</v>
      </c>
      <c r="O121" s="32">
        <v>207</v>
      </c>
      <c r="P121" s="32">
        <v>239</v>
      </c>
      <c r="Q121" s="32">
        <v>134</v>
      </c>
      <c r="R121" s="32">
        <v>352</v>
      </c>
      <c r="S121" s="32">
        <v>243</v>
      </c>
      <c r="U121" s="50" t="s">
        <v>130</v>
      </c>
      <c r="V121" s="34">
        <v>86</v>
      </c>
      <c r="W121" s="34">
        <v>193</v>
      </c>
      <c r="X121" s="34">
        <v>352</v>
      </c>
      <c r="Y121" s="34">
        <v>352</v>
      </c>
      <c r="Z121" s="34">
        <v>0</v>
      </c>
      <c r="AA121" s="34">
        <v>111</v>
      </c>
      <c r="AB121" s="34">
        <v>280</v>
      </c>
      <c r="AC121" s="34">
        <v>352</v>
      </c>
      <c r="AD121" s="34">
        <v>51</v>
      </c>
      <c r="AE121" s="34">
        <v>62</v>
      </c>
      <c r="AF121" s="34">
        <v>352</v>
      </c>
      <c r="AG121" s="34">
        <v>126</v>
      </c>
      <c r="AH121" s="34">
        <v>352</v>
      </c>
      <c r="AI121" s="34">
        <v>207</v>
      </c>
      <c r="AJ121" s="34">
        <v>239</v>
      </c>
      <c r="AK121" s="34">
        <v>134</v>
      </c>
      <c r="AL121" s="34">
        <v>352</v>
      </c>
      <c r="AM121" s="34">
        <v>243</v>
      </c>
    </row>
    <row r="122" spans="1:39">
      <c r="A122" s="50" t="s">
        <v>144</v>
      </c>
      <c r="B122" s="34">
        <v>122</v>
      </c>
      <c r="C122" s="32">
        <v>305</v>
      </c>
      <c r="D122" s="32">
        <v>352</v>
      </c>
      <c r="E122" s="32">
        <v>352</v>
      </c>
      <c r="F122" s="32">
        <v>312</v>
      </c>
      <c r="G122" s="32">
        <v>59</v>
      </c>
      <c r="H122" s="32">
        <v>180</v>
      </c>
      <c r="I122" s="32">
        <v>352</v>
      </c>
      <c r="J122" s="32">
        <v>105</v>
      </c>
      <c r="K122" s="32">
        <v>154</v>
      </c>
      <c r="L122" s="32">
        <v>214</v>
      </c>
      <c r="M122" s="32">
        <v>84</v>
      </c>
      <c r="N122" s="32">
        <v>352</v>
      </c>
      <c r="O122" s="32">
        <v>215</v>
      </c>
      <c r="P122" s="32">
        <v>73</v>
      </c>
      <c r="Q122" s="32">
        <v>99</v>
      </c>
      <c r="R122" s="32">
        <v>352</v>
      </c>
      <c r="S122" s="32">
        <v>232</v>
      </c>
      <c r="U122" s="50" t="s">
        <v>144</v>
      </c>
      <c r="V122" s="34">
        <v>122</v>
      </c>
      <c r="W122" s="34">
        <v>305</v>
      </c>
      <c r="X122" s="34">
        <v>352</v>
      </c>
      <c r="Y122" s="34">
        <v>352</v>
      </c>
      <c r="Z122" s="34">
        <v>0</v>
      </c>
      <c r="AA122" s="34">
        <v>59</v>
      </c>
      <c r="AB122" s="34">
        <v>180</v>
      </c>
      <c r="AC122" s="34">
        <v>352</v>
      </c>
      <c r="AD122" s="34">
        <v>105</v>
      </c>
      <c r="AE122" s="34">
        <v>154</v>
      </c>
      <c r="AF122" s="34">
        <v>214</v>
      </c>
      <c r="AG122" s="34">
        <v>84</v>
      </c>
      <c r="AH122" s="34">
        <v>352</v>
      </c>
      <c r="AI122" s="34">
        <v>215</v>
      </c>
      <c r="AJ122" s="34">
        <v>73</v>
      </c>
      <c r="AK122" s="34">
        <v>99</v>
      </c>
      <c r="AL122" s="34">
        <v>352</v>
      </c>
      <c r="AM122" s="34">
        <v>232</v>
      </c>
    </row>
    <row r="123" spans="1:39">
      <c r="A123" s="50" t="s">
        <v>164</v>
      </c>
      <c r="B123" s="34">
        <v>171</v>
      </c>
      <c r="C123" s="32">
        <v>351</v>
      </c>
      <c r="D123" s="32">
        <v>352</v>
      </c>
      <c r="E123" s="32">
        <v>352</v>
      </c>
      <c r="F123" s="32">
        <v>323</v>
      </c>
      <c r="G123" s="32">
        <v>93</v>
      </c>
      <c r="H123" s="32">
        <v>336</v>
      </c>
      <c r="I123" s="32">
        <v>352</v>
      </c>
      <c r="J123" s="32">
        <v>201</v>
      </c>
      <c r="K123" s="32">
        <v>276</v>
      </c>
      <c r="L123" s="32">
        <v>352</v>
      </c>
      <c r="M123" s="32">
        <v>147</v>
      </c>
      <c r="N123" s="32">
        <v>352</v>
      </c>
      <c r="O123" s="32">
        <v>240</v>
      </c>
      <c r="P123" s="32">
        <v>173</v>
      </c>
      <c r="Q123" s="32">
        <v>279</v>
      </c>
      <c r="R123" s="32">
        <v>352</v>
      </c>
      <c r="S123" s="32">
        <v>236</v>
      </c>
      <c r="U123" s="50" t="s">
        <v>164</v>
      </c>
      <c r="V123" s="34">
        <v>171</v>
      </c>
      <c r="W123" s="34">
        <v>351</v>
      </c>
      <c r="X123" s="34">
        <v>352</v>
      </c>
      <c r="Y123" s="34">
        <v>352</v>
      </c>
      <c r="Z123" s="34">
        <v>0</v>
      </c>
      <c r="AA123" s="34">
        <v>93</v>
      </c>
      <c r="AB123" s="34">
        <v>336</v>
      </c>
      <c r="AC123" s="34">
        <v>352</v>
      </c>
      <c r="AD123" s="34">
        <v>201</v>
      </c>
      <c r="AE123" s="34">
        <v>276</v>
      </c>
      <c r="AF123" s="34">
        <v>352</v>
      </c>
      <c r="AG123" s="34">
        <v>147</v>
      </c>
      <c r="AH123" s="34">
        <v>352</v>
      </c>
      <c r="AI123" s="34">
        <v>240</v>
      </c>
      <c r="AJ123" s="34">
        <v>173</v>
      </c>
      <c r="AK123" s="34">
        <v>279</v>
      </c>
      <c r="AL123" s="34">
        <v>352</v>
      </c>
      <c r="AM123" s="34">
        <v>236</v>
      </c>
    </row>
    <row r="124" spans="1:39">
      <c r="A124" s="50" t="s">
        <v>121</v>
      </c>
      <c r="B124" s="34">
        <v>321</v>
      </c>
      <c r="C124" s="32">
        <v>91</v>
      </c>
      <c r="D124" s="32">
        <v>71</v>
      </c>
      <c r="E124" s="32">
        <v>190</v>
      </c>
      <c r="F124" s="32">
        <v>282</v>
      </c>
      <c r="G124" s="32">
        <v>61</v>
      </c>
      <c r="H124" s="32">
        <v>38</v>
      </c>
      <c r="I124" s="32">
        <v>128</v>
      </c>
      <c r="J124" s="32">
        <v>79</v>
      </c>
      <c r="K124" s="32">
        <v>227</v>
      </c>
      <c r="L124" s="32">
        <v>286</v>
      </c>
      <c r="M124" s="32">
        <v>189</v>
      </c>
      <c r="N124" s="32">
        <v>103</v>
      </c>
      <c r="O124" s="32">
        <v>181</v>
      </c>
      <c r="P124" s="32">
        <v>123</v>
      </c>
      <c r="Q124" s="32">
        <v>165</v>
      </c>
      <c r="R124" s="32">
        <v>352</v>
      </c>
      <c r="S124" s="32">
        <v>262</v>
      </c>
      <c r="U124" s="50" t="s">
        <v>121</v>
      </c>
      <c r="V124" s="34">
        <v>321</v>
      </c>
      <c r="W124" s="34">
        <v>91</v>
      </c>
      <c r="X124" s="34">
        <v>71</v>
      </c>
      <c r="Y124" s="34">
        <v>190</v>
      </c>
      <c r="Z124" s="34">
        <v>0</v>
      </c>
      <c r="AA124" s="34">
        <v>61</v>
      </c>
      <c r="AB124" s="34">
        <v>38</v>
      </c>
      <c r="AC124" s="34">
        <v>128</v>
      </c>
      <c r="AD124" s="34">
        <v>79</v>
      </c>
      <c r="AE124" s="34">
        <v>227</v>
      </c>
      <c r="AF124" s="34">
        <v>286</v>
      </c>
      <c r="AG124" s="34">
        <v>189</v>
      </c>
      <c r="AH124" s="34">
        <v>103</v>
      </c>
      <c r="AI124" s="34">
        <v>181</v>
      </c>
      <c r="AJ124" s="34">
        <v>123</v>
      </c>
      <c r="AK124" s="34">
        <v>165</v>
      </c>
      <c r="AL124" s="34">
        <v>352</v>
      </c>
      <c r="AM124" s="34">
        <v>262</v>
      </c>
    </row>
    <row r="125" spans="1:39">
      <c r="A125" s="50" t="s">
        <v>169</v>
      </c>
      <c r="B125" s="34">
        <v>352</v>
      </c>
      <c r="C125" s="32">
        <v>318</v>
      </c>
      <c r="D125" s="32">
        <v>352</v>
      </c>
      <c r="E125" s="32">
        <v>352</v>
      </c>
      <c r="F125" s="32">
        <v>329</v>
      </c>
      <c r="G125" s="32">
        <v>229</v>
      </c>
      <c r="H125" s="32">
        <v>88</v>
      </c>
      <c r="I125" s="32">
        <v>161</v>
      </c>
      <c r="J125" s="32">
        <v>121</v>
      </c>
      <c r="K125" s="32">
        <v>264</v>
      </c>
      <c r="L125" s="32">
        <v>345</v>
      </c>
      <c r="M125" s="32">
        <v>226</v>
      </c>
      <c r="N125" s="32">
        <v>194</v>
      </c>
      <c r="O125" s="32">
        <v>224</v>
      </c>
      <c r="P125" s="32">
        <v>352</v>
      </c>
      <c r="Q125" s="32">
        <v>186</v>
      </c>
      <c r="R125" s="32">
        <v>352</v>
      </c>
      <c r="S125" s="32">
        <v>271</v>
      </c>
      <c r="U125" s="50" t="s">
        <v>169</v>
      </c>
      <c r="V125" s="34">
        <v>352</v>
      </c>
      <c r="W125" s="34">
        <v>318</v>
      </c>
      <c r="X125" s="34">
        <v>352</v>
      </c>
      <c r="Y125" s="34">
        <v>352</v>
      </c>
      <c r="Z125" s="34">
        <v>0</v>
      </c>
      <c r="AA125" s="34">
        <v>229</v>
      </c>
      <c r="AB125" s="34">
        <v>88</v>
      </c>
      <c r="AC125" s="34">
        <v>161</v>
      </c>
      <c r="AD125" s="34">
        <v>121</v>
      </c>
      <c r="AE125" s="34">
        <v>264</v>
      </c>
      <c r="AF125" s="34">
        <v>345</v>
      </c>
      <c r="AG125" s="34">
        <v>226</v>
      </c>
      <c r="AH125" s="34">
        <v>194</v>
      </c>
      <c r="AI125" s="34">
        <v>224</v>
      </c>
      <c r="AJ125" s="34">
        <v>352</v>
      </c>
      <c r="AK125" s="34">
        <v>186</v>
      </c>
      <c r="AL125" s="34">
        <v>352</v>
      </c>
      <c r="AM125" s="34">
        <v>271</v>
      </c>
    </row>
    <row r="126" spans="1:39">
      <c r="A126" s="50" t="s">
        <v>158</v>
      </c>
      <c r="B126" s="34">
        <v>185</v>
      </c>
      <c r="C126" s="32">
        <v>96</v>
      </c>
      <c r="D126" s="32">
        <v>352</v>
      </c>
      <c r="E126" s="32">
        <v>85</v>
      </c>
      <c r="F126" s="32">
        <v>113</v>
      </c>
      <c r="G126" s="32">
        <v>68</v>
      </c>
      <c r="H126" s="32">
        <v>66</v>
      </c>
      <c r="I126" s="32">
        <v>77</v>
      </c>
      <c r="J126" s="32">
        <v>145</v>
      </c>
      <c r="K126" s="32">
        <v>146</v>
      </c>
      <c r="L126" s="32">
        <v>170</v>
      </c>
      <c r="M126" s="32">
        <v>195</v>
      </c>
      <c r="N126" s="32">
        <v>149</v>
      </c>
      <c r="O126" s="32">
        <v>333</v>
      </c>
      <c r="P126" s="32">
        <v>304</v>
      </c>
      <c r="Q126" s="32">
        <v>139</v>
      </c>
      <c r="R126" s="32">
        <v>352</v>
      </c>
      <c r="S126" s="32">
        <v>339</v>
      </c>
      <c r="U126" s="50" t="s">
        <v>158</v>
      </c>
      <c r="V126" s="34">
        <v>185</v>
      </c>
      <c r="W126" s="34">
        <v>96</v>
      </c>
      <c r="X126" s="34">
        <v>352</v>
      </c>
      <c r="Y126" s="34">
        <v>85</v>
      </c>
      <c r="Z126" s="34">
        <v>0</v>
      </c>
      <c r="AA126" s="34">
        <v>68</v>
      </c>
      <c r="AB126" s="34">
        <v>66</v>
      </c>
      <c r="AC126" s="34">
        <v>77</v>
      </c>
      <c r="AD126" s="34">
        <v>145</v>
      </c>
      <c r="AE126" s="34">
        <v>146</v>
      </c>
      <c r="AF126" s="34">
        <v>170</v>
      </c>
      <c r="AG126" s="34">
        <v>195</v>
      </c>
      <c r="AH126" s="34">
        <v>149</v>
      </c>
      <c r="AI126" s="34">
        <v>333</v>
      </c>
      <c r="AJ126" s="34">
        <v>304</v>
      </c>
      <c r="AK126" s="34">
        <v>139</v>
      </c>
      <c r="AL126" s="34">
        <v>352</v>
      </c>
      <c r="AM126" s="34">
        <v>339</v>
      </c>
    </row>
    <row r="127" spans="1:39">
      <c r="A127" s="50" t="s">
        <v>220</v>
      </c>
      <c r="B127" s="34">
        <v>316</v>
      </c>
      <c r="C127" s="32">
        <v>300</v>
      </c>
      <c r="D127" s="32">
        <v>352</v>
      </c>
      <c r="E127" s="32">
        <v>169</v>
      </c>
      <c r="F127" s="32">
        <v>257</v>
      </c>
      <c r="G127" s="32">
        <v>178</v>
      </c>
      <c r="H127" s="32">
        <v>94</v>
      </c>
      <c r="I127" s="32">
        <v>144</v>
      </c>
      <c r="J127" s="32">
        <v>256</v>
      </c>
      <c r="K127" s="32">
        <v>188</v>
      </c>
      <c r="L127" s="32">
        <v>326</v>
      </c>
      <c r="M127" s="32">
        <v>263</v>
      </c>
      <c r="N127" s="32">
        <v>242</v>
      </c>
      <c r="O127" s="32">
        <v>343</v>
      </c>
      <c r="P127" s="32">
        <v>352</v>
      </c>
      <c r="Q127" s="32">
        <v>196</v>
      </c>
      <c r="R127" s="32">
        <v>352</v>
      </c>
      <c r="S127" s="32">
        <v>352</v>
      </c>
      <c r="U127" s="50" t="s">
        <v>220</v>
      </c>
      <c r="V127" s="34">
        <v>316</v>
      </c>
      <c r="W127" s="34">
        <v>300</v>
      </c>
      <c r="X127" s="34">
        <v>352</v>
      </c>
      <c r="Y127" s="34">
        <v>169</v>
      </c>
      <c r="Z127" s="34">
        <v>0</v>
      </c>
      <c r="AA127" s="34">
        <v>178</v>
      </c>
      <c r="AB127" s="34">
        <v>94</v>
      </c>
      <c r="AC127" s="34">
        <v>144</v>
      </c>
      <c r="AD127" s="34">
        <v>256</v>
      </c>
      <c r="AE127" s="34">
        <v>188</v>
      </c>
      <c r="AF127" s="34">
        <v>326</v>
      </c>
      <c r="AG127" s="34">
        <v>263</v>
      </c>
      <c r="AH127" s="34">
        <v>242</v>
      </c>
      <c r="AI127" s="34">
        <v>343</v>
      </c>
      <c r="AJ127" s="34">
        <v>352</v>
      </c>
      <c r="AK127" s="34">
        <v>196</v>
      </c>
      <c r="AL127" s="34">
        <v>352</v>
      </c>
      <c r="AM127" s="34">
        <v>352</v>
      </c>
    </row>
    <row r="128" spans="1:39">
      <c r="A128" s="50" t="s">
        <v>184</v>
      </c>
      <c r="B128" s="34">
        <v>267</v>
      </c>
      <c r="C128" s="32">
        <v>187</v>
      </c>
      <c r="D128" s="32">
        <v>352</v>
      </c>
      <c r="E128" s="32">
        <v>352</v>
      </c>
      <c r="F128" s="32">
        <v>118</v>
      </c>
      <c r="G128" s="32">
        <v>223</v>
      </c>
      <c r="H128" s="32">
        <v>54</v>
      </c>
      <c r="I128" s="32">
        <v>293</v>
      </c>
      <c r="J128" s="32">
        <v>220</v>
      </c>
      <c r="K128" s="32">
        <v>252</v>
      </c>
      <c r="L128" s="32">
        <v>352</v>
      </c>
      <c r="M128" s="32">
        <v>116</v>
      </c>
      <c r="N128" s="32">
        <v>352</v>
      </c>
      <c r="O128" s="32">
        <v>254</v>
      </c>
      <c r="P128" s="32">
        <v>72</v>
      </c>
      <c r="Q128" s="32">
        <v>177</v>
      </c>
      <c r="R128" s="32">
        <v>283</v>
      </c>
      <c r="S128" s="32">
        <v>309</v>
      </c>
      <c r="U128" s="50" t="s">
        <v>184</v>
      </c>
      <c r="V128" s="34">
        <v>267</v>
      </c>
      <c r="W128" s="34">
        <v>187</v>
      </c>
      <c r="X128" s="34">
        <v>352</v>
      </c>
      <c r="Y128" s="34">
        <v>352</v>
      </c>
      <c r="Z128" s="34">
        <v>0</v>
      </c>
      <c r="AA128" s="34">
        <v>223</v>
      </c>
      <c r="AB128" s="34">
        <v>54</v>
      </c>
      <c r="AC128" s="34">
        <v>293</v>
      </c>
      <c r="AD128" s="34">
        <v>220</v>
      </c>
      <c r="AE128" s="34">
        <v>252</v>
      </c>
      <c r="AF128" s="34">
        <v>352</v>
      </c>
      <c r="AG128" s="34">
        <v>116</v>
      </c>
      <c r="AH128" s="34">
        <v>352</v>
      </c>
      <c r="AI128" s="34">
        <v>254</v>
      </c>
      <c r="AJ128" s="34">
        <v>72</v>
      </c>
      <c r="AK128" s="34">
        <v>177</v>
      </c>
      <c r="AL128" s="34">
        <v>283</v>
      </c>
      <c r="AM128" s="34">
        <v>309</v>
      </c>
    </row>
    <row r="129" spans="1:39">
      <c r="A129" s="50" t="s">
        <v>280</v>
      </c>
      <c r="B129" s="34">
        <v>298</v>
      </c>
      <c r="C129" s="32">
        <v>340</v>
      </c>
      <c r="D129" s="32">
        <v>352</v>
      </c>
      <c r="E129" s="32">
        <v>352</v>
      </c>
      <c r="F129" s="32">
        <v>225</v>
      </c>
      <c r="G129" s="32">
        <v>230</v>
      </c>
      <c r="H129" s="32">
        <v>75</v>
      </c>
      <c r="I129" s="32">
        <v>337</v>
      </c>
      <c r="J129" s="32">
        <v>311</v>
      </c>
      <c r="K129" s="32">
        <v>268</v>
      </c>
      <c r="L129" s="32">
        <v>352</v>
      </c>
      <c r="M129" s="32">
        <v>200</v>
      </c>
      <c r="N129" s="32">
        <v>352</v>
      </c>
      <c r="O129" s="32">
        <v>331</v>
      </c>
      <c r="P129" s="32">
        <v>248</v>
      </c>
      <c r="Q129" s="32">
        <v>241</v>
      </c>
      <c r="R129" s="32">
        <v>348</v>
      </c>
      <c r="S129" s="32">
        <v>313</v>
      </c>
      <c r="U129" s="50" t="s">
        <v>280</v>
      </c>
      <c r="V129" s="34">
        <v>298</v>
      </c>
      <c r="W129" s="34">
        <v>340</v>
      </c>
      <c r="X129" s="34">
        <v>352</v>
      </c>
      <c r="Y129" s="34">
        <v>352</v>
      </c>
      <c r="Z129" s="34">
        <v>0</v>
      </c>
      <c r="AA129" s="34">
        <v>230</v>
      </c>
      <c r="AB129" s="34">
        <v>75</v>
      </c>
      <c r="AC129" s="34">
        <v>337</v>
      </c>
      <c r="AD129" s="34">
        <v>311</v>
      </c>
      <c r="AE129" s="34">
        <v>268</v>
      </c>
      <c r="AF129" s="34">
        <v>352</v>
      </c>
      <c r="AG129" s="34">
        <v>200</v>
      </c>
      <c r="AH129" s="34">
        <v>352</v>
      </c>
      <c r="AI129" s="34">
        <v>331</v>
      </c>
      <c r="AJ129" s="34">
        <v>248</v>
      </c>
      <c r="AK129" s="34">
        <v>241</v>
      </c>
      <c r="AL129" s="34">
        <v>348</v>
      </c>
      <c r="AM129" s="34">
        <v>313</v>
      </c>
    </row>
    <row r="130" spans="1:39">
      <c r="A130" s="50" t="s">
        <v>173</v>
      </c>
      <c r="B130" s="34">
        <v>155</v>
      </c>
      <c r="C130" s="32">
        <v>228</v>
      </c>
      <c r="D130" s="32">
        <v>352</v>
      </c>
      <c r="E130" s="32">
        <v>203</v>
      </c>
      <c r="F130" s="32">
        <v>352</v>
      </c>
      <c r="G130" s="32">
        <v>317</v>
      </c>
      <c r="H130" s="32">
        <v>315</v>
      </c>
      <c r="I130" s="32">
        <v>284</v>
      </c>
      <c r="J130" s="32">
        <v>299</v>
      </c>
      <c r="K130" s="32">
        <v>83</v>
      </c>
      <c r="L130" s="32">
        <v>352</v>
      </c>
      <c r="M130" s="32">
        <v>211</v>
      </c>
      <c r="N130" s="32">
        <v>352</v>
      </c>
      <c r="O130" s="32">
        <v>287</v>
      </c>
      <c r="P130" s="32">
        <v>320</v>
      </c>
      <c r="Q130" s="32">
        <v>269</v>
      </c>
      <c r="R130" s="32">
        <v>352</v>
      </c>
      <c r="S130" s="32">
        <v>290</v>
      </c>
      <c r="U130" s="50" t="s">
        <v>173</v>
      </c>
      <c r="V130" s="34">
        <v>155</v>
      </c>
      <c r="W130" s="34">
        <v>228</v>
      </c>
      <c r="X130" s="34">
        <v>352</v>
      </c>
      <c r="Y130" s="34">
        <v>203</v>
      </c>
      <c r="Z130" s="34">
        <v>0</v>
      </c>
      <c r="AA130" s="34">
        <v>317</v>
      </c>
      <c r="AB130" s="34">
        <v>315</v>
      </c>
      <c r="AC130" s="34">
        <v>284</v>
      </c>
      <c r="AD130" s="34">
        <v>299</v>
      </c>
      <c r="AE130" s="34">
        <v>83</v>
      </c>
      <c r="AF130" s="34">
        <v>352</v>
      </c>
      <c r="AG130" s="34">
        <v>211</v>
      </c>
      <c r="AH130" s="34">
        <v>352</v>
      </c>
      <c r="AI130" s="34">
        <v>287</v>
      </c>
      <c r="AJ130" s="34">
        <v>320</v>
      </c>
      <c r="AK130" s="34">
        <v>269</v>
      </c>
      <c r="AL130" s="34">
        <v>352</v>
      </c>
      <c r="AM130" s="34">
        <v>290</v>
      </c>
    </row>
    <row r="131" spans="1:39">
      <c r="A131" s="50" t="s">
        <v>383</v>
      </c>
      <c r="B131" s="34">
        <v>222</v>
      </c>
      <c r="C131" s="32">
        <v>350</v>
      </c>
      <c r="D131" s="32">
        <v>352</v>
      </c>
      <c r="E131" s="32">
        <v>352</v>
      </c>
      <c r="F131" s="32">
        <v>352</v>
      </c>
      <c r="G131" s="32">
        <v>352</v>
      </c>
      <c r="H131" s="32">
        <v>352</v>
      </c>
      <c r="I131" s="32">
        <v>352</v>
      </c>
      <c r="J131" s="32">
        <v>308</v>
      </c>
      <c r="K131" s="32">
        <v>332</v>
      </c>
      <c r="L131" s="32">
        <v>352</v>
      </c>
      <c r="M131" s="32">
        <v>292</v>
      </c>
      <c r="N131" s="32">
        <v>352</v>
      </c>
      <c r="O131" s="32">
        <v>314</v>
      </c>
      <c r="P131" s="32">
        <v>334</v>
      </c>
      <c r="Q131" s="32">
        <v>352</v>
      </c>
      <c r="R131" s="32">
        <v>352</v>
      </c>
      <c r="S131" s="32">
        <v>303</v>
      </c>
      <c r="U131" s="50" t="s">
        <v>383</v>
      </c>
      <c r="V131" s="34">
        <v>222</v>
      </c>
      <c r="W131" s="34">
        <v>350</v>
      </c>
      <c r="X131" s="34">
        <v>352</v>
      </c>
      <c r="Y131" s="34">
        <v>352</v>
      </c>
      <c r="Z131" s="34">
        <v>0</v>
      </c>
      <c r="AA131" s="34">
        <v>352</v>
      </c>
      <c r="AB131" s="34">
        <v>352</v>
      </c>
      <c r="AC131" s="34">
        <v>352</v>
      </c>
      <c r="AD131" s="34">
        <v>308</v>
      </c>
      <c r="AE131" s="34">
        <v>332</v>
      </c>
      <c r="AF131" s="34">
        <v>352</v>
      </c>
      <c r="AG131" s="34">
        <v>292</v>
      </c>
      <c r="AH131" s="34">
        <v>352</v>
      </c>
      <c r="AI131" s="34">
        <v>314</v>
      </c>
      <c r="AJ131" s="34">
        <v>334</v>
      </c>
      <c r="AK131" s="34">
        <v>352</v>
      </c>
      <c r="AL131" s="34">
        <v>352</v>
      </c>
      <c r="AM131" s="34">
        <v>303</v>
      </c>
    </row>
    <row r="132" spans="1:39">
      <c r="A132" s="50"/>
      <c r="B132" s="85"/>
      <c r="C132" s="32"/>
      <c r="D132" s="32"/>
      <c r="E132" s="32"/>
      <c r="F132" s="32"/>
      <c r="G132" s="32"/>
      <c r="H132" s="32"/>
      <c r="I132" s="32"/>
      <c r="J132" s="32"/>
      <c r="K132" s="32"/>
      <c r="L132" s="32"/>
      <c r="M132" s="32"/>
      <c r="N132" s="32"/>
      <c r="O132" s="32"/>
      <c r="P132" s="32"/>
      <c r="Q132" s="32"/>
      <c r="R132" s="32"/>
      <c r="S132" s="32"/>
      <c r="U132" s="50"/>
      <c r="V132" s="50"/>
      <c r="W132" s="27"/>
      <c r="X132" s="27"/>
      <c r="Y132" s="27"/>
      <c r="Z132" s="27"/>
      <c r="AA132" s="27"/>
      <c r="AB132" s="27"/>
      <c r="AC132" s="27"/>
      <c r="AD132" s="27"/>
      <c r="AE132" s="27"/>
      <c r="AF132" s="27"/>
      <c r="AG132" s="27"/>
      <c r="AH132" s="27"/>
      <c r="AI132" s="27"/>
      <c r="AJ132" s="27"/>
      <c r="AK132" s="27"/>
      <c r="AL132" s="27"/>
      <c r="AM132" s="27"/>
    </row>
    <row r="133" spans="1:39">
      <c r="A133" s="50" t="s">
        <v>535</v>
      </c>
      <c r="B133" s="32">
        <v>3687</v>
      </c>
      <c r="C133" s="32">
        <v>4543</v>
      </c>
      <c r="D133" s="32">
        <v>5468</v>
      </c>
      <c r="E133" s="32">
        <v>4963</v>
      </c>
      <c r="F133" s="32">
        <v>4704</v>
      </c>
      <c r="G133" s="32">
        <v>2274</v>
      </c>
      <c r="H133" s="32">
        <v>2414</v>
      </c>
      <c r="I133" s="32">
        <v>4145</v>
      </c>
      <c r="J133" s="32">
        <v>2530</v>
      </c>
      <c r="K133" s="32">
        <v>2682</v>
      </c>
      <c r="L133" s="32">
        <v>6002</v>
      </c>
      <c r="M133" s="32">
        <v>2427</v>
      </c>
      <c r="N133" s="32">
        <v>4810</v>
      </c>
      <c r="O133" s="32">
        <v>4034</v>
      </c>
      <c r="P133" s="32">
        <v>4749</v>
      </c>
      <c r="Q133" s="32">
        <v>3310</v>
      </c>
      <c r="R133" s="32">
        <v>6359</v>
      </c>
      <c r="S133" s="32">
        <v>5320</v>
      </c>
      <c r="U133" s="50" t="s">
        <v>535</v>
      </c>
      <c r="V133" s="32">
        <v>3687</v>
      </c>
      <c r="W133" s="32">
        <v>4543</v>
      </c>
      <c r="X133" s="32">
        <v>5468</v>
      </c>
      <c r="Y133" s="32">
        <v>4963</v>
      </c>
      <c r="Z133" s="32" t="s">
        <v>780</v>
      </c>
      <c r="AA133" s="32">
        <v>2274</v>
      </c>
      <c r="AB133" s="32">
        <v>2414</v>
      </c>
      <c r="AC133" s="32">
        <v>4145</v>
      </c>
      <c r="AD133" s="32">
        <v>2530</v>
      </c>
      <c r="AE133" s="32">
        <v>2682</v>
      </c>
      <c r="AF133" s="32">
        <v>6002</v>
      </c>
      <c r="AG133" s="32">
        <v>2427</v>
      </c>
      <c r="AH133" s="32">
        <v>4810</v>
      </c>
      <c r="AI133" s="32">
        <v>4034</v>
      </c>
      <c r="AJ133" s="32">
        <v>4749</v>
      </c>
      <c r="AK133" s="32">
        <v>3310</v>
      </c>
      <c r="AL133" s="32">
        <v>6359</v>
      </c>
      <c r="AM133" s="32">
        <v>5320</v>
      </c>
    </row>
    <row r="134" spans="1:39">
      <c r="A134" s="50"/>
      <c r="B134" s="85"/>
      <c r="C134" s="32"/>
      <c r="D134" s="32"/>
      <c r="E134" s="32"/>
      <c r="F134" s="32"/>
      <c r="G134" s="32"/>
      <c r="H134" s="32"/>
      <c r="I134" s="32"/>
      <c r="J134" s="32"/>
      <c r="K134" s="32"/>
      <c r="L134" s="32"/>
      <c r="M134" s="32"/>
      <c r="N134" s="32"/>
      <c r="O134" s="32"/>
      <c r="P134" s="32"/>
      <c r="Q134" s="32"/>
      <c r="R134" s="32"/>
      <c r="S134" s="32"/>
      <c r="U134" s="50"/>
      <c r="V134" s="85"/>
      <c r="W134" s="85"/>
      <c r="X134" s="85"/>
      <c r="Y134" s="85"/>
      <c r="Z134" s="85"/>
      <c r="AA134" s="85"/>
      <c r="AB134" s="85"/>
      <c r="AC134" s="85"/>
      <c r="AD134" s="85"/>
      <c r="AE134" s="85"/>
      <c r="AF134" s="85"/>
      <c r="AG134" s="85"/>
      <c r="AH134" s="85"/>
      <c r="AI134" s="85"/>
      <c r="AJ134" s="85"/>
      <c r="AK134" s="85"/>
      <c r="AL134" s="85"/>
      <c r="AM134" s="85"/>
    </row>
    <row r="135" spans="1:39">
      <c r="A135" s="50" t="s">
        <v>525</v>
      </c>
      <c r="B135" s="72">
        <v>7</v>
      </c>
      <c r="C135" s="72">
        <v>10</v>
      </c>
      <c r="D135" s="72">
        <v>16</v>
      </c>
      <c r="E135" s="72">
        <v>14</v>
      </c>
      <c r="F135" s="72">
        <v>11</v>
      </c>
      <c r="G135" s="72">
        <v>1</v>
      </c>
      <c r="H135" s="72">
        <v>2</v>
      </c>
      <c r="I135" s="72">
        <v>9</v>
      </c>
      <c r="J135" s="72">
        <v>4</v>
      </c>
      <c r="K135" s="72">
        <v>5</v>
      </c>
      <c r="L135" s="72">
        <v>17</v>
      </c>
      <c r="M135" s="72">
        <v>3</v>
      </c>
      <c r="N135" s="72">
        <v>13</v>
      </c>
      <c r="O135" s="72">
        <v>8</v>
      </c>
      <c r="P135" s="72">
        <v>12</v>
      </c>
      <c r="Q135" s="72">
        <v>6</v>
      </c>
      <c r="R135" s="72">
        <v>18</v>
      </c>
      <c r="S135" s="72">
        <v>15</v>
      </c>
      <c r="U135" s="50" t="s">
        <v>525</v>
      </c>
      <c r="V135" s="72">
        <v>7</v>
      </c>
      <c r="W135" s="72">
        <v>10</v>
      </c>
      <c r="X135" s="72">
        <v>15</v>
      </c>
      <c r="Y135" s="72">
        <v>13</v>
      </c>
      <c r="Z135" s="72" t="s">
        <v>780</v>
      </c>
      <c r="AA135" s="72">
        <v>1</v>
      </c>
      <c r="AB135" s="72">
        <v>2</v>
      </c>
      <c r="AC135" s="72">
        <v>9</v>
      </c>
      <c r="AD135" s="72">
        <v>4</v>
      </c>
      <c r="AE135" s="72">
        <v>5</v>
      </c>
      <c r="AF135" s="72">
        <v>16</v>
      </c>
      <c r="AG135" s="72">
        <v>3</v>
      </c>
      <c r="AH135" s="72">
        <v>12</v>
      </c>
      <c r="AI135" s="72">
        <v>8</v>
      </c>
      <c r="AJ135" s="72">
        <v>11</v>
      </c>
      <c r="AK135" s="72">
        <v>6</v>
      </c>
      <c r="AL135" s="72">
        <v>17</v>
      </c>
      <c r="AM135" s="72">
        <v>14</v>
      </c>
    </row>
    <row r="136" spans="1:39">
      <c r="A136" s="50"/>
      <c r="B136" s="85"/>
      <c r="C136" s="32"/>
      <c r="D136" s="32"/>
      <c r="E136" s="32"/>
      <c r="F136" s="32"/>
      <c r="G136" s="32"/>
      <c r="H136" s="32"/>
      <c r="I136" s="32"/>
      <c r="J136" s="32"/>
      <c r="K136" s="32"/>
      <c r="L136" s="32"/>
      <c r="M136" s="32"/>
      <c r="N136" s="32"/>
      <c r="O136" s="32"/>
      <c r="P136" s="32"/>
      <c r="Q136" s="32"/>
      <c r="R136" s="32"/>
      <c r="S136" s="32"/>
      <c r="U136" s="50"/>
      <c r="V136" s="85"/>
      <c r="W136" s="32"/>
      <c r="X136" s="32"/>
      <c r="Y136" s="32"/>
      <c r="Z136" s="32"/>
      <c r="AA136" s="32"/>
      <c r="AB136" s="32"/>
      <c r="AC136" s="32"/>
      <c r="AD136" s="32"/>
      <c r="AE136" s="32"/>
      <c r="AF136" s="32"/>
      <c r="AG136" s="32"/>
      <c r="AH136" s="32"/>
      <c r="AI136" s="32"/>
      <c r="AJ136" s="32"/>
      <c r="AK136" s="32"/>
      <c r="AL136" s="32"/>
      <c r="AM136" s="32"/>
    </row>
    <row r="137" spans="1:39">
      <c r="A137" s="50" t="s">
        <v>133</v>
      </c>
      <c r="B137" s="85"/>
      <c r="C137" s="32"/>
      <c r="D137" s="32"/>
      <c r="E137" s="32"/>
      <c r="F137" s="32"/>
      <c r="G137" s="32">
        <v>63</v>
      </c>
      <c r="H137" s="32">
        <v>82</v>
      </c>
      <c r="I137" s="32"/>
      <c r="J137" s="32">
        <v>138</v>
      </c>
      <c r="K137" s="32">
        <v>137</v>
      </c>
      <c r="L137" s="32"/>
      <c r="M137" s="32">
        <v>36</v>
      </c>
      <c r="N137" s="32"/>
      <c r="O137" s="32">
        <v>245</v>
      </c>
      <c r="P137" s="32"/>
      <c r="Q137" s="32">
        <v>166</v>
      </c>
      <c r="R137" s="32"/>
      <c r="S137" s="32"/>
      <c r="U137" s="50" t="s">
        <v>133</v>
      </c>
      <c r="V137" s="34">
        <v>0</v>
      </c>
      <c r="W137" s="34">
        <v>0</v>
      </c>
      <c r="X137" s="34">
        <v>0</v>
      </c>
      <c r="Y137" s="34">
        <v>0</v>
      </c>
      <c r="Z137" s="34">
        <v>0</v>
      </c>
      <c r="AA137" s="34">
        <v>63</v>
      </c>
      <c r="AB137" s="34">
        <v>82</v>
      </c>
      <c r="AC137" s="34">
        <v>0</v>
      </c>
      <c r="AD137" s="34">
        <v>138</v>
      </c>
      <c r="AE137" s="34">
        <v>137</v>
      </c>
      <c r="AF137" s="34">
        <v>0</v>
      </c>
      <c r="AG137" s="34">
        <v>36</v>
      </c>
      <c r="AH137" s="34">
        <v>0</v>
      </c>
      <c r="AI137" s="34">
        <v>245</v>
      </c>
      <c r="AJ137" s="34">
        <v>0</v>
      </c>
      <c r="AK137" s="34">
        <v>166</v>
      </c>
      <c r="AL137" s="34">
        <v>0</v>
      </c>
      <c r="AM137" s="34">
        <v>0</v>
      </c>
    </row>
    <row r="138" spans="1:39">
      <c r="A138" s="50" t="s">
        <v>193</v>
      </c>
      <c r="B138" s="85"/>
      <c r="C138" s="32"/>
      <c r="D138" s="32"/>
      <c r="E138" s="32"/>
      <c r="F138" s="32"/>
      <c r="G138" s="32">
        <v>164</v>
      </c>
      <c r="H138" s="32">
        <v>150</v>
      </c>
      <c r="I138" s="32"/>
      <c r="J138" s="32">
        <v>148</v>
      </c>
      <c r="K138" s="32">
        <v>156</v>
      </c>
      <c r="L138" s="32"/>
      <c r="M138" s="32">
        <v>52</v>
      </c>
      <c r="N138" s="32"/>
      <c r="O138" s="32">
        <v>258</v>
      </c>
      <c r="P138" s="32"/>
      <c r="Q138" s="32">
        <v>197</v>
      </c>
      <c r="R138" s="32"/>
      <c r="S138" s="32"/>
      <c r="U138" s="50" t="s">
        <v>193</v>
      </c>
      <c r="V138" s="34">
        <v>0</v>
      </c>
      <c r="W138" s="34">
        <v>0</v>
      </c>
      <c r="X138" s="34">
        <v>0</v>
      </c>
      <c r="Y138" s="34">
        <v>0</v>
      </c>
      <c r="Z138" s="34">
        <v>0</v>
      </c>
      <c r="AA138" s="34">
        <v>164</v>
      </c>
      <c r="AB138" s="34">
        <v>150</v>
      </c>
      <c r="AC138" s="34">
        <v>0</v>
      </c>
      <c r="AD138" s="34">
        <v>148</v>
      </c>
      <c r="AE138" s="34">
        <v>156</v>
      </c>
      <c r="AF138" s="34">
        <v>0</v>
      </c>
      <c r="AG138" s="34">
        <v>52</v>
      </c>
      <c r="AH138" s="34">
        <v>0</v>
      </c>
      <c r="AI138" s="34">
        <v>258</v>
      </c>
      <c r="AJ138" s="34">
        <v>0</v>
      </c>
      <c r="AK138" s="34">
        <v>197</v>
      </c>
      <c r="AL138" s="34">
        <v>0</v>
      </c>
      <c r="AM138" s="34">
        <v>0</v>
      </c>
    </row>
    <row r="139" spans="1:39">
      <c r="A139" s="50" t="s">
        <v>200</v>
      </c>
      <c r="B139" s="85"/>
      <c r="C139" s="32"/>
      <c r="D139" s="32"/>
      <c r="E139" s="32"/>
      <c r="F139" s="32"/>
      <c r="G139" s="32">
        <v>183</v>
      </c>
      <c r="H139" s="32">
        <v>204</v>
      </c>
      <c r="I139" s="32"/>
      <c r="J139" s="32">
        <v>160</v>
      </c>
      <c r="K139" s="32">
        <v>167</v>
      </c>
      <c r="L139" s="32"/>
      <c r="M139" s="32">
        <v>74</v>
      </c>
      <c r="N139" s="32"/>
      <c r="O139" s="32">
        <v>259</v>
      </c>
      <c r="P139" s="32"/>
      <c r="Q139" s="32">
        <v>231</v>
      </c>
      <c r="R139" s="32"/>
      <c r="S139" s="32"/>
      <c r="U139" s="50" t="s">
        <v>200</v>
      </c>
      <c r="V139" s="34">
        <v>0</v>
      </c>
      <c r="W139" s="34">
        <v>0</v>
      </c>
      <c r="X139" s="34">
        <v>0</v>
      </c>
      <c r="Y139" s="34">
        <v>0</v>
      </c>
      <c r="Z139" s="34">
        <v>0</v>
      </c>
      <c r="AA139" s="34">
        <v>183</v>
      </c>
      <c r="AB139" s="34">
        <v>204</v>
      </c>
      <c r="AC139" s="34">
        <v>0</v>
      </c>
      <c r="AD139" s="34">
        <v>160</v>
      </c>
      <c r="AE139" s="34">
        <v>167</v>
      </c>
      <c r="AF139" s="34">
        <v>0</v>
      </c>
      <c r="AG139" s="34">
        <v>74</v>
      </c>
      <c r="AH139" s="34">
        <v>0</v>
      </c>
      <c r="AI139" s="34">
        <v>259</v>
      </c>
      <c r="AJ139" s="34">
        <v>0</v>
      </c>
      <c r="AK139" s="34">
        <v>231</v>
      </c>
      <c r="AL139" s="34">
        <v>0</v>
      </c>
      <c r="AM139" s="34">
        <v>0</v>
      </c>
    </row>
    <row r="140" spans="1:39">
      <c r="A140" s="50" t="s">
        <v>208</v>
      </c>
      <c r="B140" s="85"/>
      <c r="C140" s="32"/>
      <c r="D140" s="32"/>
      <c r="E140" s="32"/>
      <c r="F140" s="32"/>
      <c r="G140" s="32">
        <v>192</v>
      </c>
      <c r="H140" s="32">
        <v>213</v>
      </c>
      <c r="I140" s="32"/>
      <c r="J140" s="32">
        <v>199</v>
      </c>
      <c r="K140" s="32">
        <v>168</v>
      </c>
      <c r="L140" s="32"/>
      <c r="M140" s="32">
        <v>95</v>
      </c>
      <c r="N140" s="32"/>
      <c r="O140" s="32">
        <v>277</v>
      </c>
      <c r="P140" s="32"/>
      <c r="Q140" s="32">
        <v>233</v>
      </c>
      <c r="R140" s="32"/>
      <c r="S140" s="32"/>
      <c r="U140" s="50" t="s">
        <v>208</v>
      </c>
      <c r="V140" s="34">
        <v>0</v>
      </c>
      <c r="W140" s="34">
        <v>0</v>
      </c>
      <c r="X140" s="34">
        <v>0</v>
      </c>
      <c r="Y140" s="34">
        <v>0</v>
      </c>
      <c r="Z140" s="34">
        <v>0</v>
      </c>
      <c r="AA140" s="34">
        <v>192</v>
      </c>
      <c r="AB140" s="34">
        <v>213</v>
      </c>
      <c r="AC140" s="34">
        <v>0</v>
      </c>
      <c r="AD140" s="34">
        <v>199</v>
      </c>
      <c r="AE140" s="34">
        <v>168</v>
      </c>
      <c r="AF140" s="34">
        <v>0</v>
      </c>
      <c r="AG140" s="34">
        <v>95</v>
      </c>
      <c r="AH140" s="34">
        <v>0</v>
      </c>
      <c r="AI140" s="34">
        <v>277</v>
      </c>
      <c r="AJ140" s="34">
        <v>0</v>
      </c>
      <c r="AK140" s="34">
        <v>233</v>
      </c>
      <c r="AL140" s="34">
        <v>0</v>
      </c>
      <c r="AM140" s="34">
        <v>0</v>
      </c>
    </row>
    <row r="141" spans="1:39">
      <c r="A141" s="50" t="s">
        <v>262</v>
      </c>
      <c r="B141" s="85"/>
      <c r="C141" s="32"/>
      <c r="D141" s="32"/>
      <c r="E141" s="32"/>
      <c r="F141" s="32"/>
      <c r="G141" s="32">
        <v>235</v>
      </c>
      <c r="H141" s="32">
        <v>246</v>
      </c>
      <c r="I141" s="32"/>
      <c r="J141" s="32">
        <v>210</v>
      </c>
      <c r="K141" s="32">
        <v>182</v>
      </c>
      <c r="L141" s="32"/>
      <c r="M141" s="32">
        <v>131</v>
      </c>
      <c r="N141" s="32"/>
      <c r="O141" s="32">
        <v>288</v>
      </c>
      <c r="P141" s="32"/>
      <c r="Q141" s="32">
        <v>238</v>
      </c>
      <c r="R141" s="32"/>
      <c r="S141" s="32"/>
      <c r="U141" s="50" t="s">
        <v>262</v>
      </c>
      <c r="V141" s="34">
        <f t="shared" ref="V141:AK142" si="52">IF(V$4="N",0,B141)</f>
        <v>0</v>
      </c>
      <c r="W141" s="34">
        <f t="shared" si="52"/>
        <v>0</v>
      </c>
      <c r="X141" s="34">
        <f t="shared" si="52"/>
        <v>0</v>
      </c>
      <c r="Y141" s="34">
        <f t="shared" si="52"/>
        <v>0</v>
      </c>
      <c r="Z141" s="34">
        <f t="shared" si="52"/>
        <v>0</v>
      </c>
      <c r="AA141" s="34">
        <f t="shared" si="52"/>
        <v>235</v>
      </c>
      <c r="AB141" s="34">
        <f t="shared" si="52"/>
        <v>246</v>
      </c>
      <c r="AC141" s="34">
        <f t="shared" si="52"/>
        <v>0</v>
      </c>
      <c r="AD141" s="34">
        <f t="shared" si="52"/>
        <v>210</v>
      </c>
      <c r="AE141" s="34">
        <f t="shared" si="52"/>
        <v>182</v>
      </c>
      <c r="AF141" s="34">
        <f t="shared" si="52"/>
        <v>0</v>
      </c>
      <c r="AG141" s="34">
        <f t="shared" si="52"/>
        <v>131</v>
      </c>
      <c r="AH141" s="34">
        <f t="shared" si="52"/>
        <v>0</v>
      </c>
      <c r="AI141" s="34">
        <f t="shared" si="52"/>
        <v>288</v>
      </c>
      <c r="AJ141" s="34">
        <f t="shared" si="52"/>
        <v>0</v>
      </c>
      <c r="AK141" s="34">
        <f t="shared" si="52"/>
        <v>238</v>
      </c>
      <c r="AL141" s="34">
        <f t="shared" ref="AL141:AM142" si="53">IF(AL$4="N",0,R141)</f>
        <v>0</v>
      </c>
      <c r="AM141" s="34">
        <f t="shared" si="53"/>
        <v>0</v>
      </c>
    </row>
    <row r="142" spans="1:39">
      <c r="A142" s="50" t="s">
        <v>288</v>
      </c>
      <c r="B142" s="85"/>
      <c r="C142" s="32"/>
      <c r="D142" s="32"/>
      <c r="E142" s="32"/>
      <c r="F142" s="32"/>
      <c r="G142" s="32">
        <v>253</v>
      </c>
      <c r="H142" s="32">
        <v>265</v>
      </c>
      <c r="I142" s="32"/>
      <c r="J142" s="32">
        <v>273</v>
      </c>
      <c r="K142" s="32">
        <v>206</v>
      </c>
      <c r="L142" s="32"/>
      <c r="M142" s="32">
        <v>141</v>
      </c>
      <c r="N142" s="32"/>
      <c r="O142" s="32">
        <v>306</v>
      </c>
      <c r="P142" s="32"/>
      <c r="Q142" s="32">
        <v>251</v>
      </c>
      <c r="R142" s="32"/>
      <c r="S142" s="32"/>
      <c r="U142" s="50" t="s">
        <v>288</v>
      </c>
      <c r="V142" s="34">
        <f t="shared" si="52"/>
        <v>0</v>
      </c>
      <c r="W142" s="34">
        <f t="shared" si="52"/>
        <v>0</v>
      </c>
      <c r="X142" s="34">
        <f t="shared" si="52"/>
        <v>0</v>
      </c>
      <c r="Y142" s="34">
        <f t="shared" si="52"/>
        <v>0</v>
      </c>
      <c r="Z142" s="34">
        <f t="shared" si="52"/>
        <v>0</v>
      </c>
      <c r="AA142" s="34">
        <f t="shared" si="52"/>
        <v>253</v>
      </c>
      <c r="AB142" s="34">
        <f t="shared" si="52"/>
        <v>265</v>
      </c>
      <c r="AC142" s="34">
        <f t="shared" si="52"/>
        <v>0</v>
      </c>
      <c r="AD142" s="34">
        <f t="shared" si="52"/>
        <v>273</v>
      </c>
      <c r="AE142" s="34">
        <f t="shared" si="52"/>
        <v>206</v>
      </c>
      <c r="AF142" s="34">
        <f t="shared" si="52"/>
        <v>0</v>
      </c>
      <c r="AG142" s="34">
        <f t="shared" si="52"/>
        <v>141</v>
      </c>
      <c r="AH142" s="34">
        <f t="shared" si="52"/>
        <v>0</v>
      </c>
      <c r="AI142" s="34">
        <f t="shared" si="52"/>
        <v>306</v>
      </c>
      <c r="AJ142" s="34">
        <f t="shared" si="52"/>
        <v>0</v>
      </c>
      <c r="AK142" s="34">
        <f t="shared" si="52"/>
        <v>251</v>
      </c>
      <c r="AL142" s="34">
        <f t="shared" si="53"/>
        <v>0</v>
      </c>
      <c r="AM142" s="34">
        <f t="shared" si="53"/>
        <v>0</v>
      </c>
    </row>
    <row r="143" spans="1:39">
      <c r="A143" s="50" t="s">
        <v>177</v>
      </c>
      <c r="B143" s="85"/>
      <c r="C143" s="32">
        <v>328</v>
      </c>
      <c r="D143" s="32"/>
      <c r="E143" s="32"/>
      <c r="F143" s="32">
        <v>330</v>
      </c>
      <c r="G143" s="32">
        <v>247</v>
      </c>
      <c r="H143" s="32">
        <v>108</v>
      </c>
      <c r="I143" s="32">
        <v>250</v>
      </c>
      <c r="J143" s="32">
        <v>219</v>
      </c>
      <c r="K143" s="32">
        <v>270</v>
      </c>
      <c r="L143" s="32">
        <v>346</v>
      </c>
      <c r="M143" s="32">
        <v>275</v>
      </c>
      <c r="N143" s="32">
        <v>266</v>
      </c>
      <c r="O143" s="32">
        <v>319</v>
      </c>
      <c r="P143" s="32"/>
      <c r="Q143" s="32">
        <v>234</v>
      </c>
      <c r="R143" s="32"/>
      <c r="S143" s="32"/>
      <c r="U143" s="50" t="s">
        <v>177</v>
      </c>
      <c r="V143" s="34">
        <v>0</v>
      </c>
      <c r="W143" s="34">
        <v>328</v>
      </c>
      <c r="X143" s="34">
        <v>0</v>
      </c>
      <c r="Y143" s="34">
        <v>0</v>
      </c>
      <c r="Z143" s="34">
        <v>0</v>
      </c>
      <c r="AA143" s="34">
        <v>247</v>
      </c>
      <c r="AB143" s="34">
        <v>108</v>
      </c>
      <c r="AC143" s="34">
        <v>250</v>
      </c>
      <c r="AD143" s="34">
        <v>219</v>
      </c>
      <c r="AE143" s="34">
        <v>270</v>
      </c>
      <c r="AF143" s="34">
        <v>346</v>
      </c>
      <c r="AG143" s="34">
        <v>275</v>
      </c>
      <c r="AH143" s="34">
        <v>266</v>
      </c>
      <c r="AI143" s="34">
        <v>319</v>
      </c>
      <c r="AJ143" s="34">
        <v>0</v>
      </c>
      <c r="AK143" s="34">
        <v>234</v>
      </c>
      <c r="AL143" s="34">
        <v>0</v>
      </c>
      <c r="AM143" s="34">
        <v>0</v>
      </c>
    </row>
    <row r="144" spans="1:39">
      <c r="A144" s="50" t="s">
        <v>246</v>
      </c>
      <c r="B144" s="85"/>
      <c r="C144" s="32">
        <v>341</v>
      </c>
      <c r="D144" s="32"/>
      <c r="E144" s="32"/>
      <c r="F144" s="32"/>
      <c r="G144" s="32">
        <v>302</v>
      </c>
      <c r="H144" s="32">
        <v>136</v>
      </c>
      <c r="I144" s="32">
        <v>278</v>
      </c>
      <c r="J144" s="32">
        <v>285</v>
      </c>
      <c r="K144" s="32">
        <v>274</v>
      </c>
      <c r="L144" s="32"/>
      <c r="M144" s="32">
        <v>307</v>
      </c>
      <c r="N144" s="32">
        <v>310</v>
      </c>
      <c r="O144" s="32">
        <v>327</v>
      </c>
      <c r="P144" s="32"/>
      <c r="Q144" s="32">
        <v>237</v>
      </c>
      <c r="R144" s="32"/>
      <c r="S144" s="32"/>
      <c r="U144" s="50" t="s">
        <v>246</v>
      </c>
      <c r="V144" s="34">
        <v>0</v>
      </c>
      <c r="W144" s="34">
        <v>341</v>
      </c>
      <c r="X144" s="34">
        <v>0</v>
      </c>
      <c r="Y144" s="34">
        <v>0</v>
      </c>
      <c r="Z144" s="34">
        <v>0</v>
      </c>
      <c r="AA144" s="34">
        <v>302</v>
      </c>
      <c r="AB144" s="34">
        <v>136</v>
      </c>
      <c r="AC144" s="34">
        <v>278</v>
      </c>
      <c r="AD144" s="34">
        <v>285</v>
      </c>
      <c r="AE144" s="34">
        <v>274</v>
      </c>
      <c r="AF144" s="34">
        <v>0</v>
      </c>
      <c r="AG144" s="34">
        <v>307</v>
      </c>
      <c r="AH144" s="34">
        <v>310</v>
      </c>
      <c r="AI144" s="34">
        <v>327</v>
      </c>
      <c r="AJ144" s="34">
        <v>0</v>
      </c>
      <c r="AK144" s="34">
        <v>237</v>
      </c>
      <c r="AL144" s="34">
        <v>0</v>
      </c>
      <c r="AM144" s="34">
        <v>0</v>
      </c>
    </row>
    <row r="145" spans="1:41">
      <c r="A145" s="50" t="s">
        <v>331</v>
      </c>
      <c r="B145" s="85"/>
      <c r="C145" s="32"/>
      <c r="D145" s="32"/>
      <c r="E145" s="32"/>
      <c r="F145" s="32"/>
      <c r="G145" s="32"/>
      <c r="H145" s="32">
        <v>142</v>
      </c>
      <c r="I145" s="32">
        <v>297</v>
      </c>
      <c r="J145" s="32">
        <v>322</v>
      </c>
      <c r="K145" s="32">
        <v>291</v>
      </c>
      <c r="L145" s="32"/>
      <c r="M145" s="32"/>
      <c r="N145" s="32"/>
      <c r="O145" s="32">
        <v>347</v>
      </c>
      <c r="P145" s="32"/>
      <c r="Q145" s="32">
        <v>260</v>
      </c>
      <c r="R145" s="32"/>
      <c r="S145" s="32"/>
      <c r="U145" s="50" t="s">
        <v>331</v>
      </c>
      <c r="V145" s="34">
        <v>0</v>
      </c>
      <c r="W145" s="34">
        <v>0</v>
      </c>
      <c r="X145" s="34">
        <v>0</v>
      </c>
      <c r="Y145" s="34">
        <v>0</v>
      </c>
      <c r="Z145" s="34">
        <v>0</v>
      </c>
      <c r="AA145" s="34">
        <v>0</v>
      </c>
      <c r="AB145" s="34">
        <v>142</v>
      </c>
      <c r="AC145" s="34">
        <v>297</v>
      </c>
      <c r="AD145" s="34">
        <v>322</v>
      </c>
      <c r="AE145" s="34">
        <v>291</v>
      </c>
      <c r="AF145" s="34">
        <v>0</v>
      </c>
      <c r="AG145" s="34">
        <v>0</v>
      </c>
      <c r="AH145" s="34">
        <v>0</v>
      </c>
      <c r="AI145" s="34">
        <v>347</v>
      </c>
      <c r="AJ145" s="34">
        <v>0</v>
      </c>
      <c r="AK145" s="34">
        <v>260</v>
      </c>
      <c r="AL145" s="34">
        <v>0</v>
      </c>
      <c r="AM145" s="34">
        <v>0</v>
      </c>
    </row>
    <row r="146" spans="1:41">
      <c r="A146" s="50" t="s">
        <v>337</v>
      </c>
      <c r="B146" s="85"/>
      <c r="C146" s="32"/>
      <c r="D146" s="32"/>
      <c r="E146" s="32"/>
      <c r="F146" s="32"/>
      <c r="G146" s="32"/>
      <c r="H146" s="32">
        <v>202</v>
      </c>
      <c r="I146" s="32">
        <v>324</v>
      </c>
      <c r="J146" s="32">
        <v>325</v>
      </c>
      <c r="K146" s="32">
        <v>294</v>
      </c>
      <c r="L146" s="32"/>
      <c r="M146" s="32"/>
      <c r="N146" s="32"/>
      <c r="O146" s="32">
        <v>349</v>
      </c>
      <c r="P146" s="32"/>
      <c r="Q146" s="32">
        <v>261</v>
      </c>
      <c r="R146" s="32"/>
      <c r="S146" s="32"/>
      <c r="U146" s="50" t="s">
        <v>337</v>
      </c>
      <c r="V146" s="34">
        <f t="shared" ref="V146:AM146" si="54">IF(V$4="N",0,B146)</f>
        <v>0</v>
      </c>
      <c r="W146" s="34">
        <f t="shared" si="54"/>
        <v>0</v>
      </c>
      <c r="X146" s="34">
        <f t="shared" si="54"/>
        <v>0</v>
      </c>
      <c r="Y146" s="34">
        <f t="shared" si="54"/>
        <v>0</v>
      </c>
      <c r="Z146" s="34">
        <f t="shared" si="54"/>
        <v>0</v>
      </c>
      <c r="AA146" s="34">
        <f t="shared" si="54"/>
        <v>0</v>
      </c>
      <c r="AB146" s="34">
        <f t="shared" si="54"/>
        <v>202</v>
      </c>
      <c r="AC146" s="34">
        <f t="shared" si="54"/>
        <v>324</v>
      </c>
      <c r="AD146" s="34">
        <f t="shared" si="54"/>
        <v>325</v>
      </c>
      <c r="AE146" s="34">
        <f t="shared" si="54"/>
        <v>294</v>
      </c>
      <c r="AF146" s="34">
        <f t="shared" si="54"/>
        <v>0</v>
      </c>
      <c r="AG146" s="34">
        <f t="shared" si="54"/>
        <v>0</v>
      </c>
      <c r="AH146" s="34">
        <f t="shared" si="54"/>
        <v>0</v>
      </c>
      <c r="AI146" s="34">
        <f t="shared" si="54"/>
        <v>349</v>
      </c>
      <c r="AJ146" s="34">
        <f t="shared" si="54"/>
        <v>0</v>
      </c>
      <c r="AK146" s="34">
        <f t="shared" si="54"/>
        <v>261</v>
      </c>
      <c r="AL146" s="34">
        <f t="shared" si="54"/>
        <v>0</v>
      </c>
      <c r="AM146" s="34">
        <f t="shared" si="54"/>
        <v>0</v>
      </c>
    </row>
    <row r="147" spans="1:41">
      <c r="A147" s="50"/>
      <c r="B147" s="85"/>
      <c r="C147" s="32"/>
      <c r="D147" s="32"/>
      <c r="E147" s="32"/>
      <c r="F147" s="32"/>
      <c r="G147" s="32"/>
      <c r="H147" s="32"/>
      <c r="I147" s="32"/>
      <c r="J147" s="32"/>
      <c r="K147" s="32"/>
      <c r="L147" s="32"/>
      <c r="M147" s="32"/>
      <c r="N147" s="32"/>
      <c r="O147" s="32"/>
      <c r="P147" s="32"/>
      <c r="Q147" s="32"/>
      <c r="R147" s="32"/>
      <c r="S147" s="32"/>
      <c r="U147" s="50"/>
      <c r="V147" s="85"/>
      <c r="W147" s="32"/>
      <c r="X147" s="32"/>
      <c r="Y147" s="32"/>
      <c r="Z147" s="32"/>
      <c r="AA147" s="32"/>
      <c r="AB147" s="32"/>
      <c r="AC147" s="32"/>
      <c r="AD147" s="32"/>
      <c r="AE147" s="32"/>
      <c r="AF147" s="32"/>
      <c r="AG147" s="32"/>
      <c r="AH147" s="32"/>
      <c r="AI147" s="32"/>
      <c r="AJ147" s="32"/>
      <c r="AK147" s="32"/>
      <c r="AL147" s="32"/>
      <c r="AM147" s="32"/>
    </row>
    <row r="148" spans="1:41" ht="15">
      <c r="A148" s="86" t="s">
        <v>774</v>
      </c>
      <c r="B148" s="32">
        <v>0</v>
      </c>
      <c r="C148" s="32">
        <v>0</v>
      </c>
      <c r="D148" s="32">
        <v>0</v>
      </c>
      <c r="E148" s="32">
        <v>0</v>
      </c>
      <c r="F148" s="32">
        <v>0</v>
      </c>
      <c r="G148" s="32">
        <v>0</v>
      </c>
      <c r="H148" s="32">
        <v>0</v>
      </c>
      <c r="I148" s="32">
        <v>0</v>
      </c>
      <c r="J148" s="32">
        <v>0</v>
      </c>
      <c r="K148" s="32">
        <v>0</v>
      </c>
      <c r="L148" s="32">
        <v>0</v>
      </c>
      <c r="M148" s="32">
        <v>0</v>
      </c>
      <c r="N148" s="32">
        <v>0</v>
      </c>
      <c r="O148" s="32">
        <v>0</v>
      </c>
      <c r="P148" s="32">
        <v>0</v>
      </c>
      <c r="Q148" s="32">
        <v>0</v>
      </c>
      <c r="R148" s="32">
        <v>0</v>
      </c>
      <c r="S148" s="32">
        <v>0</v>
      </c>
      <c r="T148" s="27"/>
      <c r="U148" s="86" t="s">
        <v>774</v>
      </c>
      <c r="V148" s="32">
        <v>0</v>
      </c>
      <c r="W148" s="32">
        <v>0</v>
      </c>
      <c r="X148" s="32">
        <v>0</v>
      </c>
      <c r="Y148" s="32">
        <v>0</v>
      </c>
      <c r="Z148" s="32">
        <v>0</v>
      </c>
      <c r="AA148" s="32">
        <v>0</v>
      </c>
      <c r="AB148" s="32">
        <v>0</v>
      </c>
      <c r="AC148" s="32">
        <v>0</v>
      </c>
      <c r="AD148" s="32">
        <v>0</v>
      </c>
      <c r="AE148" s="32">
        <v>0</v>
      </c>
      <c r="AF148" s="32">
        <v>0</v>
      </c>
      <c r="AG148" s="32">
        <v>0</v>
      </c>
      <c r="AH148" s="32">
        <v>0</v>
      </c>
      <c r="AI148" s="32">
        <v>0</v>
      </c>
      <c r="AJ148" s="32">
        <v>0</v>
      </c>
      <c r="AK148" s="32">
        <v>0</v>
      </c>
      <c r="AL148" s="32">
        <v>0</v>
      </c>
      <c r="AM148" s="32">
        <v>0</v>
      </c>
    </row>
    <row r="149" spans="1:41">
      <c r="A149" s="50" t="s">
        <v>775</v>
      </c>
      <c r="B149" s="32">
        <v>7</v>
      </c>
      <c r="C149" s="32">
        <v>10</v>
      </c>
      <c r="D149" s="32">
        <v>16</v>
      </c>
      <c r="E149" s="32">
        <v>14</v>
      </c>
      <c r="F149" s="32">
        <v>11</v>
      </c>
      <c r="G149" s="32">
        <v>1</v>
      </c>
      <c r="H149" s="32">
        <v>2</v>
      </c>
      <c r="I149" s="32">
        <v>9</v>
      </c>
      <c r="J149" s="32">
        <v>4</v>
      </c>
      <c r="K149" s="32">
        <v>5</v>
      </c>
      <c r="L149" s="32">
        <v>17</v>
      </c>
      <c r="M149" s="32">
        <v>3</v>
      </c>
      <c r="N149" s="32">
        <v>13</v>
      </c>
      <c r="O149" s="32">
        <v>8</v>
      </c>
      <c r="P149" s="32">
        <v>12</v>
      </c>
      <c r="Q149" s="32">
        <v>6</v>
      </c>
      <c r="R149" s="32">
        <v>18</v>
      </c>
      <c r="S149" s="32">
        <v>15</v>
      </c>
      <c r="U149" s="50" t="s">
        <v>775</v>
      </c>
      <c r="V149" s="32">
        <v>7</v>
      </c>
      <c r="W149" s="32">
        <v>10</v>
      </c>
      <c r="X149" s="32">
        <v>15</v>
      </c>
      <c r="Y149" s="32">
        <v>13</v>
      </c>
      <c r="Z149" s="32" t="s">
        <v>780</v>
      </c>
      <c r="AA149" s="32">
        <v>1</v>
      </c>
      <c r="AB149" s="32">
        <v>2</v>
      </c>
      <c r="AC149" s="32">
        <v>9</v>
      </c>
      <c r="AD149" s="32">
        <v>4</v>
      </c>
      <c r="AE149" s="32">
        <v>5</v>
      </c>
      <c r="AF149" s="32">
        <v>16</v>
      </c>
      <c r="AG149" s="32">
        <v>3</v>
      </c>
      <c r="AH149" s="32">
        <v>12</v>
      </c>
      <c r="AI149" s="32">
        <v>8</v>
      </c>
      <c r="AJ149" s="32">
        <v>11</v>
      </c>
      <c r="AK149" s="32">
        <v>6</v>
      </c>
      <c r="AL149" s="32">
        <v>17</v>
      </c>
      <c r="AM149" s="32">
        <v>14</v>
      </c>
    </row>
    <row r="150" spans="1:41">
      <c r="A150" s="50" t="s">
        <v>776</v>
      </c>
      <c r="B150" s="72">
        <v>7</v>
      </c>
      <c r="C150" s="72">
        <v>10</v>
      </c>
      <c r="D150" s="72">
        <v>16</v>
      </c>
      <c r="E150" s="72">
        <v>14</v>
      </c>
      <c r="F150" s="72">
        <v>11</v>
      </c>
      <c r="G150" s="72">
        <v>1</v>
      </c>
      <c r="H150" s="72">
        <v>2</v>
      </c>
      <c r="I150" s="72">
        <v>9</v>
      </c>
      <c r="J150" s="72">
        <v>4</v>
      </c>
      <c r="K150" s="72">
        <v>5</v>
      </c>
      <c r="L150" s="72">
        <v>17</v>
      </c>
      <c r="M150" s="72">
        <v>3</v>
      </c>
      <c r="N150" s="72">
        <v>13</v>
      </c>
      <c r="O150" s="72">
        <v>8</v>
      </c>
      <c r="P150" s="72">
        <v>12</v>
      </c>
      <c r="Q150" s="72">
        <v>6</v>
      </c>
      <c r="R150" s="72">
        <v>18</v>
      </c>
      <c r="S150" s="72">
        <v>15</v>
      </c>
      <c r="U150" s="50" t="s">
        <v>776</v>
      </c>
      <c r="V150" s="72">
        <v>7</v>
      </c>
      <c r="W150" s="72">
        <v>10</v>
      </c>
      <c r="X150" s="72">
        <v>15</v>
      </c>
      <c r="Y150" s="72">
        <v>13</v>
      </c>
      <c r="Z150" s="72" t="s">
        <v>780</v>
      </c>
      <c r="AA150" s="72">
        <v>1</v>
      </c>
      <c r="AB150" s="72">
        <v>2</v>
      </c>
      <c r="AC150" s="72">
        <v>9</v>
      </c>
      <c r="AD150" s="72">
        <v>4</v>
      </c>
      <c r="AE150" s="72">
        <v>5</v>
      </c>
      <c r="AF150" s="72">
        <v>16</v>
      </c>
      <c r="AG150" s="72">
        <v>3</v>
      </c>
      <c r="AH150" s="72">
        <v>12</v>
      </c>
      <c r="AI150" s="72">
        <v>8</v>
      </c>
      <c r="AJ150" s="72">
        <v>11</v>
      </c>
      <c r="AK150" s="72">
        <v>6</v>
      </c>
      <c r="AL150" s="72">
        <v>17</v>
      </c>
      <c r="AM150" s="72">
        <v>14</v>
      </c>
    </row>
    <row r="151" spans="1:41">
      <c r="C151" s="27"/>
      <c r="D151" s="27"/>
      <c r="E151" s="27"/>
      <c r="F151" s="27"/>
      <c r="G151" s="27"/>
      <c r="H151" s="27"/>
      <c r="I151" s="27"/>
      <c r="J151" s="27"/>
      <c r="K151" s="27"/>
      <c r="L151" s="27"/>
      <c r="M151" s="27"/>
      <c r="N151" s="27"/>
      <c r="O151" s="27"/>
      <c r="P151" s="27"/>
      <c r="Q151" s="27"/>
      <c r="R151" s="27"/>
      <c r="S151" s="27"/>
      <c r="W151" s="27"/>
      <c r="X151" s="27"/>
      <c r="Y151" s="27"/>
      <c r="Z151" s="27"/>
      <c r="AA151" s="27"/>
      <c r="AB151" s="27"/>
      <c r="AC151" s="27"/>
      <c r="AD151" s="27"/>
      <c r="AE151" s="27"/>
      <c r="AF151" s="27"/>
      <c r="AG151" s="27"/>
      <c r="AH151" s="27"/>
      <c r="AI151" s="27"/>
      <c r="AJ151" s="27"/>
      <c r="AK151" s="27"/>
      <c r="AL151" s="27"/>
      <c r="AM151" s="27"/>
    </row>
    <row r="152" spans="1:41">
      <c r="A152" s="87" t="s">
        <v>777</v>
      </c>
      <c r="B152" s="88">
        <v>7.07</v>
      </c>
      <c r="C152" s="88">
        <v>10.1</v>
      </c>
      <c r="D152" s="88">
        <v>16.16</v>
      </c>
      <c r="E152" s="88">
        <v>14.14</v>
      </c>
      <c r="F152" s="88">
        <v>11.11</v>
      </c>
      <c r="G152" s="88">
        <v>1.01</v>
      </c>
      <c r="H152" s="88">
        <v>2.02</v>
      </c>
      <c r="I152" s="88">
        <v>9.09</v>
      </c>
      <c r="J152" s="88">
        <v>4.04</v>
      </c>
      <c r="K152" s="88">
        <v>5.05</v>
      </c>
      <c r="L152" s="88">
        <v>17.170000000000002</v>
      </c>
      <c r="M152" s="88">
        <v>3.03</v>
      </c>
      <c r="N152" s="88">
        <v>13.13</v>
      </c>
      <c r="O152" s="88">
        <v>8.08</v>
      </c>
      <c r="P152" s="88">
        <v>12.12</v>
      </c>
      <c r="Q152" s="88">
        <v>6.06</v>
      </c>
      <c r="R152" s="88">
        <v>18.18</v>
      </c>
      <c r="S152" s="88">
        <v>15.15</v>
      </c>
      <c r="U152" s="87" t="s">
        <v>777</v>
      </c>
      <c r="V152" s="89">
        <v>7.07</v>
      </c>
      <c r="W152" s="89">
        <v>10.1</v>
      </c>
      <c r="X152" s="89">
        <v>15.15</v>
      </c>
      <c r="Y152" s="89">
        <v>13.13</v>
      </c>
      <c r="Z152" s="89" t="s">
        <v>793</v>
      </c>
      <c r="AA152" s="89">
        <v>1.01</v>
      </c>
      <c r="AB152" s="89">
        <v>2.02</v>
      </c>
      <c r="AC152" s="89">
        <v>9.09</v>
      </c>
      <c r="AD152" s="89">
        <v>4.04</v>
      </c>
      <c r="AE152" s="89">
        <v>5.05</v>
      </c>
      <c r="AF152" s="89">
        <v>16.16</v>
      </c>
      <c r="AG152" s="89">
        <v>3.03</v>
      </c>
      <c r="AH152" s="89">
        <v>12.12</v>
      </c>
      <c r="AI152" s="89">
        <v>8.08</v>
      </c>
      <c r="AJ152" s="89">
        <v>11.11</v>
      </c>
      <c r="AK152" s="89">
        <v>6.06</v>
      </c>
      <c r="AL152" s="89">
        <v>17.170000000000002</v>
      </c>
      <c r="AM152" s="89">
        <v>14.14</v>
      </c>
      <c r="AO152" s="2" t="s">
        <v>935</v>
      </c>
    </row>
    <row r="153" spans="1:41">
      <c r="B153" s="50" t="s">
        <v>56</v>
      </c>
      <c r="C153" s="50" t="s">
        <v>96</v>
      </c>
      <c r="D153" s="50" t="s">
        <v>50</v>
      </c>
      <c r="E153" s="50" t="s">
        <v>153</v>
      </c>
      <c r="F153" s="50" t="s">
        <v>33</v>
      </c>
      <c r="G153" s="50" t="s">
        <v>53</v>
      </c>
      <c r="H153" s="50" t="s">
        <v>72</v>
      </c>
      <c r="I153" s="50" t="s">
        <v>112</v>
      </c>
      <c r="J153" s="50" t="s">
        <v>24</v>
      </c>
      <c r="K153" s="50" t="s">
        <v>65</v>
      </c>
      <c r="L153" s="50" t="s">
        <v>59</v>
      </c>
      <c r="M153" s="50" t="s">
        <v>45</v>
      </c>
      <c r="N153" s="50" t="s">
        <v>117</v>
      </c>
      <c r="O153" s="50" t="s">
        <v>29</v>
      </c>
      <c r="P153" s="50" t="s">
        <v>77</v>
      </c>
      <c r="Q153" s="50" t="s">
        <v>137</v>
      </c>
      <c r="R153" s="50" t="s">
        <v>162</v>
      </c>
      <c r="S153" s="50" t="s">
        <v>36</v>
      </c>
      <c r="V153" s="50" t="s">
        <v>56</v>
      </c>
      <c r="W153" s="50" t="s">
        <v>96</v>
      </c>
      <c r="X153" s="50" t="s">
        <v>50</v>
      </c>
      <c r="Y153" s="50" t="s">
        <v>153</v>
      </c>
      <c r="Z153" s="50" t="s">
        <v>33</v>
      </c>
      <c r="AA153" s="50" t="s">
        <v>53</v>
      </c>
      <c r="AB153" s="50" t="s">
        <v>72</v>
      </c>
      <c r="AC153" s="50" t="s">
        <v>112</v>
      </c>
      <c r="AD153" s="50" t="s">
        <v>24</v>
      </c>
      <c r="AE153" s="50" t="s">
        <v>65</v>
      </c>
      <c r="AF153" s="50" t="s">
        <v>59</v>
      </c>
      <c r="AG153" s="50" t="s">
        <v>45</v>
      </c>
      <c r="AH153" s="50" t="s">
        <v>117</v>
      </c>
      <c r="AI153" s="50" t="s">
        <v>29</v>
      </c>
      <c r="AJ153" s="50" t="s">
        <v>77</v>
      </c>
      <c r="AK153" s="50" t="s">
        <v>137</v>
      </c>
      <c r="AL153" s="50" t="s">
        <v>162</v>
      </c>
      <c r="AM153" s="50" t="s">
        <v>36</v>
      </c>
    </row>
    <row r="154" spans="1:41" ht="15">
      <c r="B154" s="63"/>
      <c r="C154" s="63"/>
      <c r="D154" s="63"/>
      <c r="E154" s="63"/>
      <c r="F154" s="63"/>
      <c r="G154" s="63"/>
      <c r="H154" s="63"/>
      <c r="I154" s="63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V154" s="63"/>
      <c r="W154" s="63"/>
      <c r="X154" s="63"/>
      <c r="Y154" s="63"/>
      <c r="Z154" s="63"/>
      <c r="AA154" s="63"/>
      <c r="AB154" s="63"/>
      <c r="AC154" s="63"/>
      <c r="AD154" s="63"/>
      <c r="AE154" s="63"/>
      <c r="AF154" s="63"/>
      <c r="AG154" s="63"/>
      <c r="AH154" s="63"/>
      <c r="AI154" s="63"/>
      <c r="AJ154" s="63"/>
      <c r="AK154" s="63"/>
      <c r="AL154" s="63"/>
      <c r="AM154" s="63"/>
    </row>
    <row r="155" spans="1:41">
      <c r="A155" s="90"/>
      <c r="B155" s="27"/>
      <c r="C155" s="27"/>
      <c r="D155" s="27"/>
      <c r="E155" s="27"/>
      <c r="F155" s="27"/>
      <c r="G155" s="27"/>
      <c r="H155" s="27"/>
      <c r="I155" s="27"/>
      <c r="J155" s="27"/>
      <c r="K155" s="27"/>
      <c r="L155" s="27"/>
      <c r="M155" s="27"/>
      <c r="N155" s="27"/>
      <c r="O155" s="27"/>
      <c r="P155" s="27"/>
      <c r="Q155" s="27"/>
      <c r="R155" s="27"/>
      <c r="S155" s="27"/>
      <c r="U155" s="90"/>
      <c r="V155" s="27"/>
      <c r="W155" s="27"/>
      <c r="X155" s="27"/>
      <c r="Y155" s="27"/>
      <c r="Z155" s="27"/>
      <c r="AA155" s="27"/>
      <c r="AB155" s="27"/>
      <c r="AC155" s="27"/>
      <c r="AD155" s="27"/>
      <c r="AE155" s="27"/>
      <c r="AF155" s="27"/>
      <c r="AG155" s="27"/>
      <c r="AH155" s="27"/>
      <c r="AI155" s="27"/>
      <c r="AJ155" s="27"/>
      <c r="AK155" s="27"/>
      <c r="AL155" s="27"/>
      <c r="AM155" s="27"/>
    </row>
    <row r="156" spans="1:41">
      <c r="A156" s="90"/>
      <c r="B156" s="1"/>
      <c r="U156" s="90"/>
      <c r="V156" s="1"/>
    </row>
    <row r="157" spans="1:41">
      <c r="A157" s="90"/>
      <c r="B157" s="1"/>
      <c r="U157" s="90"/>
      <c r="V157" s="1"/>
    </row>
    <row r="158" spans="1:41" ht="15">
      <c r="A158" s="91"/>
      <c r="B158" s="1"/>
      <c r="U158" s="91"/>
      <c r="V158" s="1"/>
    </row>
    <row r="159" spans="1:41" ht="15">
      <c r="A159" s="91"/>
      <c r="B159" s="1"/>
      <c r="U159" s="91"/>
      <c r="V159" s="1"/>
    </row>
    <row r="160" spans="1:41">
      <c r="A160" s="90"/>
      <c r="B160" s="1"/>
      <c r="U160" s="90"/>
      <c r="V160" s="1"/>
    </row>
    <row r="161" spans="1:22">
      <c r="A161" s="90"/>
      <c r="B161" s="1"/>
      <c r="U161" s="90"/>
      <c r="V161" s="1"/>
    </row>
    <row r="162" spans="1:22">
      <c r="A162" s="90"/>
      <c r="B162" s="1"/>
      <c r="U162" s="90"/>
      <c r="V162" s="1"/>
    </row>
    <row r="163" spans="1:22">
      <c r="A163" s="90"/>
      <c r="B163" s="1"/>
      <c r="U163" s="90"/>
      <c r="V163" s="1"/>
    </row>
    <row r="164" spans="1:22">
      <c r="A164" s="90"/>
      <c r="B164" s="1"/>
      <c r="U164" s="90"/>
      <c r="V164" s="1"/>
    </row>
    <row r="165" spans="1:22">
      <c r="A165" s="90"/>
      <c r="B165" s="1"/>
      <c r="U165" s="90"/>
      <c r="V165" s="1"/>
    </row>
    <row r="166" spans="1:22">
      <c r="A166" s="90"/>
      <c r="B166" s="1"/>
      <c r="U166" s="90"/>
      <c r="V166" s="1"/>
    </row>
    <row r="167" spans="1:22">
      <c r="A167" s="90"/>
      <c r="B167" s="1"/>
      <c r="U167" s="90"/>
      <c r="V167" s="1"/>
    </row>
    <row r="168" spans="1:22">
      <c r="A168" s="90"/>
      <c r="B168" s="1"/>
      <c r="U168" s="90"/>
      <c r="V168" s="1"/>
    </row>
    <row r="169" spans="1:22">
      <c r="A169" s="90"/>
      <c r="B169" s="1"/>
      <c r="U169" s="90"/>
      <c r="V169" s="1"/>
    </row>
    <row r="170" spans="1:22">
      <c r="A170" s="90"/>
      <c r="B170" s="1"/>
      <c r="U170" s="90"/>
      <c r="V170" s="1"/>
    </row>
  </sheetData>
  <conditionalFormatting sqref="U15 A15:B15">
    <cfRule type="containsText" dxfId="0" priority="1" operator="containsText" text="OK">
      <formula>NOT(ISERROR(SEARCH("OK",A15)))</formula>
    </cfRule>
  </conditionalFormatting>
  <pageMargins left="0.35433070866141736" right="0.35433070866141736" top="0.39370078740157483" bottom="0.39370078740157483" header="0.51181102362204722" footer="0.51181102362204722"/>
  <pageSetup paperSize="9" scale="71" orientation="landscape" r:id="rId1"/>
  <headerFooter alignWithMargins="0"/>
  <colBreaks count="1" manualBreakCount="1">
    <brk id="19" min="15" max="74" man="1"/>
  </colBreaks>
</worksheet>
</file>

<file path=xl/worksheets/sheet5.xml><?xml version="1.0" encoding="utf-8"?>
<worksheet xmlns="http://schemas.openxmlformats.org/spreadsheetml/2006/main" xmlns:r="http://schemas.openxmlformats.org/officeDocument/2006/relationships">
  <sheetPr codeName="wksResultsJunior">
    <tabColor rgb="FF92D050"/>
  </sheetPr>
  <dimension ref="A1:J85"/>
  <sheetViews>
    <sheetView topLeftCell="A11" workbookViewId="0">
      <selection activeCell="A83" sqref="A83:I85"/>
    </sheetView>
  </sheetViews>
  <sheetFormatPr defaultRowHeight="15" outlineLevelRow="1"/>
  <cols>
    <col min="1" max="1" width="12.5703125" style="2" bestFit="1" customWidth="1"/>
    <col min="2" max="2" width="9.28515625" style="2" bestFit="1" customWidth="1"/>
    <col min="3" max="4" width="26" style="2" customWidth="1"/>
    <col min="5" max="6" width="10.7109375" style="2" customWidth="1"/>
    <col min="7" max="8" width="9.28515625" style="4" bestFit="1" customWidth="1"/>
    <col min="9" max="9" width="1.5703125" style="4" customWidth="1"/>
    <col min="10" max="16384" width="9.140625" style="2"/>
  </cols>
  <sheetData>
    <row r="1" spans="1:10" hidden="1" outlineLevel="1"/>
    <row r="2" spans="1:10" hidden="1" outlineLevel="1">
      <c r="A2" s="26" t="s">
        <v>13</v>
      </c>
      <c r="J2" s="97" t="s">
        <v>794</v>
      </c>
    </row>
    <row r="3" spans="1:10" ht="12.75" hidden="1" outlineLevel="1">
      <c r="A3" s="50" t="s">
        <v>772</v>
      </c>
      <c r="B3" s="26" t="s">
        <v>795</v>
      </c>
      <c r="C3" s="26" t="s">
        <v>796</v>
      </c>
      <c r="D3" s="26" t="s">
        <v>10</v>
      </c>
      <c r="E3" s="26" t="s">
        <v>11</v>
      </c>
      <c r="F3" s="98" t="s">
        <v>8</v>
      </c>
      <c r="G3" s="26" t="s">
        <v>797</v>
      </c>
      <c r="H3" s="26"/>
      <c r="I3" s="26"/>
      <c r="J3" s="97"/>
    </row>
    <row r="4" spans="1:10" ht="12.75" hidden="1" outlineLevel="1">
      <c r="A4" s="99"/>
      <c r="B4" s="99"/>
      <c r="C4" s="99"/>
      <c r="D4" s="99"/>
      <c r="E4" s="100"/>
      <c r="F4" s="101"/>
      <c r="G4" s="102"/>
      <c r="H4" s="103"/>
      <c r="I4" s="103"/>
      <c r="J4" s="97" t="s">
        <v>798</v>
      </c>
    </row>
    <row r="5" spans="1:10" ht="12.75" hidden="1" outlineLevel="1">
      <c r="A5" s="99"/>
      <c r="B5" s="99"/>
      <c r="C5" s="99"/>
      <c r="D5" s="99"/>
      <c r="E5" s="99"/>
      <c r="F5" s="99"/>
      <c r="G5" s="104"/>
      <c r="H5" s="104"/>
      <c r="I5" s="104"/>
    </row>
    <row r="6" spans="1:10" hidden="1" outlineLevel="1">
      <c r="A6" s="105" t="s">
        <v>919</v>
      </c>
      <c r="D6" s="1"/>
    </row>
    <row r="7" spans="1:10" hidden="1" outlineLevel="1">
      <c r="A7" s="106">
        <v>44892</v>
      </c>
      <c r="D7" s="1"/>
    </row>
    <row r="8" spans="1:10" hidden="1" outlineLevel="1">
      <c r="A8" s="6" t="s">
        <v>2</v>
      </c>
      <c r="B8" s="7"/>
      <c r="C8" s="7"/>
      <c r="D8" s="7"/>
      <c r="E8" s="8"/>
      <c r="F8" s="9"/>
      <c r="G8" s="10"/>
    </row>
    <row r="9" spans="1:10" ht="15.75" hidden="1" outlineLevel="1" thickBot="1">
      <c r="A9" s="11">
        <f ca="1">COUNT(OFFSET(A11,1,0,200,1))</f>
        <v>53</v>
      </c>
      <c r="B9" s="12" t="s">
        <v>3</v>
      </c>
      <c r="C9" s="12" t="s">
        <v>4</v>
      </c>
      <c r="D9" s="12"/>
      <c r="E9" s="107">
        <v>53</v>
      </c>
      <c r="F9" s="12" t="s">
        <v>5</v>
      </c>
      <c r="G9" s="13">
        <f ca="1">A9-E9</f>
        <v>0</v>
      </c>
    </row>
    <row r="10" spans="1:10" hidden="1" outlineLevel="1">
      <c r="C10" s="1"/>
      <c r="D10" s="1"/>
      <c r="E10" s="1"/>
      <c r="F10" s="1"/>
    </row>
    <row r="11" spans="1:10" collapsed="1">
      <c r="A11" s="26" t="s">
        <v>924</v>
      </c>
    </row>
    <row r="13" spans="1:10">
      <c r="A13" s="26" t="s">
        <v>799</v>
      </c>
    </row>
    <row r="14" spans="1:10" ht="12.75">
      <c r="A14" s="50" t="s">
        <v>772</v>
      </c>
      <c r="B14" s="26" t="s">
        <v>795</v>
      </c>
      <c r="C14" s="26" t="s">
        <v>796</v>
      </c>
      <c r="D14" s="26" t="s">
        <v>10</v>
      </c>
      <c r="E14" s="26" t="s">
        <v>11</v>
      </c>
      <c r="F14" s="98" t="s">
        <v>8</v>
      </c>
      <c r="G14" s="26" t="s">
        <v>797</v>
      </c>
      <c r="H14" s="26"/>
      <c r="I14" s="26"/>
    </row>
    <row r="15" spans="1:10" ht="12.75">
      <c r="A15" s="99">
        <v>1</v>
      </c>
      <c r="B15" s="99">
        <v>198</v>
      </c>
      <c r="C15" s="99" t="s">
        <v>800</v>
      </c>
      <c r="D15" s="99" t="s">
        <v>52</v>
      </c>
      <c r="E15" s="100" t="s">
        <v>53</v>
      </c>
      <c r="F15" s="101">
        <v>5.1851851851851902E-3</v>
      </c>
      <c r="G15" s="102">
        <v>25</v>
      </c>
      <c r="H15" s="103"/>
      <c r="I15" s="103"/>
    </row>
    <row r="16" spans="1:10" ht="12.75">
      <c r="A16" s="99">
        <v>2</v>
      </c>
      <c r="B16" s="99">
        <v>112</v>
      </c>
      <c r="C16" s="99" t="s">
        <v>801</v>
      </c>
      <c r="D16" s="99" t="s">
        <v>32</v>
      </c>
      <c r="E16" s="100" t="s">
        <v>33</v>
      </c>
      <c r="F16" s="101">
        <v>5.2893518518518498E-3</v>
      </c>
      <c r="G16" s="102">
        <v>24</v>
      </c>
      <c r="H16" s="103"/>
      <c r="I16" s="103"/>
    </row>
    <row r="17" spans="1:9" ht="12.75">
      <c r="A17" s="99">
        <v>3</v>
      </c>
      <c r="B17" s="99">
        <v>157</v>
      </c>
      <c r="C17" s="99" t="s">
        <v>802</v>
      </c>
      <c r="D17" s="99" t="s">
        <v>87</v>
      </c>
      <c r="E17" s="100" t="s">
        <v>23</v>
      </c>
      <c r="F17" s="101">
        <v>5.3009259259259303E-3</v>
      </c>
      <c r="G17" s="102">
        <v>23</v>
      </c>
      <c r="H17" s="103"/>
      <c r="I17" s="103"/>
    </row>
    <row r="18" spans="1:9" ht="12.75">
      <c r="A18" s="99">
        <v>4</v>
      </c>
      <c r="B18" s="99">
        <v>147</v>
      </c>
      <c r="C18" s="99" t="s">
        <v>803</v>
      </c>
      <c r="D18" s="99" t="s">
        <v>107</v>
      </c>
      <c r="E18" s="100" t="s">
        <v>108</v>
      </c>
      <c r="F18" s="101">
        <v>5.6365740740740803E-3</v>
      </c>
      <c r="G18" s="102">
        <v>22</v>
      </c>
      <c r="H18" s="103"/>
      <c r="I18" s="103"/>
    </row>
    <row r="19" spans="1:9" ht="12.75">
      <c r="A19" s="99">
        <v>5</v>
      </c>
      <c r="B19" s="99">
        <v>148</v>
      </c>
      <c r="C19" s="99" t="s">
        <v>804</v>
      </c>
      <c r="D19" s="99" t="s">
        <v>107</v>
      </c>
      <c r="E19" s="100" t="s">
        <v>108</v>
      </c>
      <c r="F19" s="101">
        <v>5.70601851851852E-3</v>
      </c>
      <c r="G19" s="102">
        <v>21</v>
      </c>
      <c r="H19" s="103"/>
      <c r="I19" s="103"/>
    </row>
    <row r="20" spans="1:9" ht="12.75">
      <c r="A20" s="99">
        <v>6</v>
      </c>
      <c r="B20" s="99">
        <v>156</v>
      </c>
      <c r="C20" s="99" t="s">
        <v>805</v>
      </c>
      <c r="D20" s="99" t="s">
        <v>87</v>
      </c>
      <c r="E20" s="100" t="s">
        <v>23</v>
      </c>
      <c r="F20" s="101">
        <v>5.7986111111111103E-3</v>
      </c>
      <c r="G20" s="102">
        <v>20</v>
      </c>
      <c r="H20" s="103"/>
      <c r="I20" s="103"/>
    </row>
    <row r="21" spans="1:9" ht="12.75">
      <c r="A21" s="99">
        <v>7</v>
      </c>
      <c r="B21" s="99">
        <v>111</v>
      </c>
      <c r="C21" s="99" t="s">
        <v>806</v>
      </c>
      <c r="D21" s="99" t="s">
        <v>32</v>
      </c>
      <c r="E21" s="100" t="s">
        <v>33</v>
      </c>
      <c r="F21" s="101">
        <v>6.1342592592592603E-3</v>
      </c>
      <c r="G21" s="102">
        <v>19</v>
      </c>
      <c r="H21" s="103"/>
      <c r="I21" s="103"/>
    </row>
    <row r="22" spans="1:9" ht="12.75">
      <c r="A22" s="99">
        <v>8</v>
      </c>
      <c r="B22" s="99">
        <v>116</v>
      </c>
      <c r="C22" s="99" t="s">
        <v>807</v>
      </c>
      <c r="D22" s="99" t="s">
        <v>52</v>
      </c>
      <c r="E22" s="100" t="s">
        <v>53</v>
      </c>
      <c r="F22" s="101">
        <v>6.2731481481481501E-3</v>
      </c>
      <c r="G22" s="102">
        <v>18</v>
      </c>
      <c r="H22" s="103"/>
      <c r="I22" s="103"/>
    </row>
    <row r="23" spans="1:9" ht="12.75">
      <c r="A23" s="99">
        <v>9</v>
      </c>
      <c r="B23" s="99">
        <v>178</v>
      </c>
      <c r="C23" s="99" t="s">
        <v>808</v>
      </c>
      <c r="D23" s="99" t="s">
        <v>22</v>
      </c>
      <c r="E23" s="100" t="s">
        <v>23</v>
      </c>
      <c r="F23" s="101">
        <v>6.3310185185185197E-3</v>
      </c>
      <c r="G23" s="102">
        <v>17</v>
      </c>
      <c r="H23" s="103"/>
      <c r="I23" s="103"/>
    </row>
    <row r="24" spans="1:9" ht="12.75">
      <c r="A24" s="99">
        <v>10</v>
      </c>
      <c r="B24" s="99">
        <v>190</v>
      </c>
      <c r="C24" s="99" t="s">
        <v>809</v>
      </c>
      <c r="D24" s="99" t="s">
        <v>22</v>
      </c>
      <c r="E24" s="100" t="s">
        <v>23</v>
      </c>
      <c r="F24" s="101">
        <v>6.3425925925925898E-3</v>
      </c>
      <c r="G24" s="102">
        <v>16</v>
      </c>
      <c r="H24" s="103"/>
      <c r="I24" s="103"/>
    </row>
    <row r="25" spans="1:9" ht="12.75">
      <c r="A25" s="99">
        <v>11</v>
      </c>
      <c r="B25" s="99">
        <v>128</v>
      </c>
      <c r="C25" s="99" t="s">
        <v>810</v>
      </c>
      <c r="D25" s="99" t="s">
        <v>52</v>
      </c>
      <c r="E25" s="100" t="s">
        <v>53</v>
      </c>
      <c r="F25" s="101">
        <v>6.5046296296296302E-3</v>
      </c>
      <c r="G25" s="102">
        <v>15</v>
      </c>
      <c r="H25" s="103"/>
      <c r="I25" s="103"/>
    </row>
    <row r="26" spans="1:9" ht="12.75">
      <c r="A26" s="99">
        <v>12</v>
      </c>
      <c r="B26" s="99">
        <v>145</v>
      </c>
      <c r="C26" s="99" t="s">
        <v>811</v>
      </c>
      <c r="D26" s="99" t="s">
        <v>52</v>
      </c>
      <c r="E26" s="100" t="s">
        <v>53</v>
      </c>
      <c r="F26" s="101">
        <v>6.97916666666667E-3</v>
      </c>
      <c r="G26" s="102">
        <v>14</v>
      </c>
      <c r="H26" s="103"/>
      <c r="I26" s="103"/>
    </row>
    <row r="27" spans="1:9" ht="12.75">
      <c r="A27" s="99">
        <v>13</v>
      </c>
      <c r="B27" s="99">
        <v>193</v>
      </c>
      <c r="C27" s="99" t="s">
        <v>812</v>
      </c>
      <c r="D27" s="99" t="s">
        <v>35</v>
      </c>
      <c r="E27" s="100" t="s">
        <v>36</v>
      </c>
      <c r="F27" s="101">
        <v>7.1064814814814801E-3</v>
      </c>
      <c r="G27" s="102">
        <v>13</v>
      </c>
      <c r="H27" s="103"/>
      <c r="I27" s="103"/>
    </row>
    <row r="29" spans="1:9">
      <c r="A29" s="26" t="s">
        <v>813</v>
      </c>
    </row>
    <row r="30" spans="1:9" ht="12.75">
      <c r="A30" s="50" t="s">
        <v>772</v>
      </c>
      <c r="B30" s="26" t="s">
        <v>795</v>
      </c>
      <c r="C30" s="26" t="s">
        <v>796</v>
      </c>
      <c r="D30" s="26" t="s">
        <v>10</v>
      </c>
      <c r="E30" s="26" t="s">
        <v>11</v>
      </c>
      <c r="F30" s="98" t="s">
        <v>8</v>
      </c>
      <c r="G30" s="26" t="s">
        <v>797</v>
      </c>
      <c r="H30" s="26"/>
      <c r="I30" s="26"/>
    </row>
    <row r="31" spans="1:9" ht="12.75">
      <c r="A31" s="99">
        <v>1</v>
      </c>
      <c r="B31" s="99">
        <v>201</v>
      </c>
      <c r="C31" s="99" t="s">
        <v>814</v>
      </c>
      <c r="D31" s="99" t="s">
        <v>95</v>
      </c>
      <c r="E31" s="100" t="s">
        <v>96</v>
      </c>
      <c r="F31" s="101">
        <v>6.3657407407407404E-3</v>
      </c>
      <c r="G31" s="102">
        <v>25</v>
      </c>
      <c r="H31" s="103"/>
      <c r="I31" s="103"/>
    </row>
    <row r="32" spans="1:9" ht="12.75">
      <c r="A32" s="99">
        <v>2</v>
      </c>
      <c r="B32" s="99">
        <v>188</v>
      </c>
      <c r="C32" s="99" t="s">
        <v>815</v>
      </c>
      <c r="D32" s="99" t="s">
        <v>107</v>
      </c>
      <c r="E32" s="100" t="s">
        <v>108</v>
      </c>
      <c r="F32" s="101">
        <v>6.42361111111111E-3</v>
      </c>
      <c r="G32" s="102">
        <v>24</v>
      </c>
      <c r="H32" s="103"/>
      <c r="I32" s="103"/>
    </row>
    <row r="33" spans="1:9" ht="12.75">
      <c r="A33" s="99">
        <v>3</v>
      </c>
      <c r="B33" s="99">
        <v>177</v>
      </c>
      <c r="C33" s="99" t="s">
        <v>816</v>
      </c>
      <c r="D33" s="99" t="s">
        <v>107</v>
      </c>
      <c r="E33" s="100" t="s">
        <v>108</v>
      </c>
      <c r="F33" s="101">
        <v>6.4351851851851896E-3</v>
      </c>
      <c r="G33" s="102">
        <v>23</v>
      </c>
      <c r="H33" s="103"/>
      <c r="I33" s="103"/>
    </row>
    <row r="34" spans="1:9" ht="12.75">
      <c r="A34" s="99">
        <v>4</v>
      </c>
      <c r="B34" s="99">
        <v>161</v>
      </c>
      <c r="C34" s="99" t="s">
        <v>817</v>
      </c>
      <c r="D34" s="99" t="s">
        <v>87</v>
      </c>
      <c r="E34" s="100" t="s">
        <v>23</v>
      </c>
      <c r="F34" s="101">
        <v>6.5624999999999998E-3</v>
      </c>
      <c r="G34" s="102">
        <v>22</v>
      </c>
      <c r="H34" s="103"/>
      <c r="I34" s="103"/>
    </row>
    <row r="35" spans="1:9" ht="12.75">
      <c r="A35" s="99">
        <v>5</v>
      </c>
      <c r="B35" s="99">
        <v>143</v>
      </c>
      <c r="C35" s="99" t="s">
        <v>818</v>
      </c>
      <c r="D35" s="99" t="s">
        <v>52</v>
      </c>
      <c r="E35" s="100" t="s">
        <v>53</v>
      </c>
      <c r="F35" s="101">
        <v>6.5972222222222196E-3</v>
      </c>
      <c r="G35" s="102">
        <v>21</v>
      </c>
      <c r="H35" s="103"/>
      <c r="I35" s="103"/>
    </row>
    <row r="36" spans="1:9" ht="12.75">
      <c r="A36" s="99">
        <v>6</v>
      </c>
      <c r="B36" s="99">
        <v>125</v>
      </c>
      <c r="C36" s="99" t="s">
        <v>819</v>
      </c>
      <c r="D36" s="99" t="s">
        <v>52</v>
      </c>
      <c r="E36" s="100" t="s">
        <v>53</v>
      </c>
      <c r="F36" s="101">
        <v>6.6203703703703702E-3</v>
      </c>
      <c r="G36" s="102">
        <v>20</v>
      </c>
      <c r="H36" s="103"/>
      <c r="I36" s="103"/>
    </row>
    <row r="37" spans="1:9" ht="12.75">
      <c r="A37" s="99">
        <v>7</v>
      </c>
      <c r="B37" s="99">
        <v>133</v>
      </c>
      <c r="C37" s="99" t="s">
        <v>820</v>
      </c>
      <c r="D37" s="99" t="s">
        <v>52</v>
      </c>
      <c r="E37" s="100" t="s">
        <v>53</v>
      </c>
      <c r="F37" s="101">
        <v>6.6319444444444499E-3</v>
      </c>
      <c r="G37" s="102">
        <v>19</v>
      </c>
      <c r="H37" s="103"/>
      <c r="I37" s="103"/>
    </row>
    <row r="38" spans="1:9" ht="12.75">
      <c r="A38" s="99">
        <v>8</v>
      </c>
      <c r="B38" s="99">
        <v>197</v>
      </c>
      <c r="C38" s="99" t="s">
        <v>821</v>
      </c>
      <c r="D38" s="99" t="s">
        <v>52</v>
      </c>
      <c r="E38" s="100" t="s">
        <v>53</v>
      </c>
      <c r="F38" s="101">
        <v>6.64351851851852E-3</v>
      </c>
      <c r="G38" s="102">
        <v>18</v>
      </c>
      <c r="H38" s="103"/>
      <c r="I38" s="103"/>
    </row>
    <row r="39" spans="1:9" ht="12.75">
      <c r="A39" s="99">
        <v>9</v>
      </c>
      <c r="B39" s="99">
        <v>126</v>
      </c>
      <c r="C39" s="99" t="s">
        <v>822</v>
      </c>
      <c r="D39" s="99" t="s">
        <v>52</v>
      </c>
      <c r="E39" s="100" t="s">
        <v>53</v>
      </c>
      <c r="F39" s="101">
        <v>6.75925925925926E-3</v>
      </c>
      <c r="G39" s="102">
        <v>17</v>
      </c>
      <c r="H39" s="103"/>
      <c r="I39" s="103"/>
    </row>
    <row r="40" spans="1:9" ht="12.75">
      <c r="A40" s="99">
        <v>10</v>
      </c>
      <c r="B40" s="99">
        <v>115</v>
      </c>
      <c r="C40" s="99" t="s">
        <v>823</v>
      </c>
      <c r="D40" s="99" t="s">
        <v>52</v>
      </c>
      <c r="E40" s="100" t="s">
        <v>53</v>
      </c>
      <c r="F40" s="101">
        <v>6.8055555555555603E-3</v>
      </c>
      <c r="G40" s="102">
        <v>16</v>
      </c>
      <c r="H40" s="103"/>
      <c r="I40" s="103"/>
    </row>
    <row r="41" spans="1:9" ht="12.75">
      <c r="A41" s="99">
        <v>11</v>
      </c>
      <c r="B41" s="99">
        <v>129</v>
      </c>
      <c r="C41" s="99" t="s">
        <v>824</v>
      </c>
      <c r="D41" s="99" t="s">
        <v>52</v>
      </c>
      <c r="E41" s="100" t="s">
        <v>53</v>
      </c>
      <c r="F41" s="101">
        <v>6.8981481481481498E-3</v>
      </c>
      <c r="G41" s="102">
        <v>15</v>
      </c>
      <c r="H41" s="103"/>
      <c r="I41" s="103"/>
    </row>
    <row r="42" spans="1:9" ht="12.75">
      <c r="A42" s="99">
        <v>12</v>
      </c>
      <c r="B42" s="99">
        <v>173</v>
      </c>
      <c r="C42" s="99" t="s">
        <v>825</v>
      </c>
      <c r="D42" s="99" t="s">
        <v>87</v>
      </c>
      <c r="E42" s="100" t="s">
        <v>23</v>
      </c>
      <c r="F42" s="101">
        <v>6.8981481481481498E-3</v>
      </c>
      <c r="G42" s="102">
        <v>14</v>
      </c>
      <c r="H42" s="103"/>
      <c r="I42" s="103"/>
    </row>
    <row r="43" spans="1:9" ht="12.75">
      <c r="A43" s="99">
        <v>13</v>
      </c>
      <c r="B43" s="99">
        <v>196</v>
      </c>
      <c r="C43" s="99" t="s">
        <v>826</v>
      </c>
      <c r="D43" s="99" t="s">
        <v>58</v>
      </c>
      <c r="E43" s="100" t="s">
        <v>59</v>
      </c>
      <c r="F43" s="101">
        <v>6.9212962962963004E-3</v>
      </c>
      <c r="G43" s="102">
        <v>13</v>
      </c>
      <c r="H43" s="103"/>
      <c r="I43" s="103"/>
    </row>
    <row r="44" spans="1:9" ht="12.75">
      <c r="A44" s="99">
        <v>14</v>
      </c>
      <c r="B44" s="99">
        <v>132</v>
      </c>
      <c r="C44" s="99" t="s">
        <v>827</v>
      </c>
      <c r="D44" s="99" t="s">
        <v>52</v>
      </c>
      <c r="E44" s="100" t="s">
        <v>53</v>
      </c>
      <c r="F44" s="101">
        <v>6.9560185185185202E-3</v>
      </c>
      <c r="G44" s="102">
        <v>12</v>
      </c>
      <c r="H44" s="103"/>
      <c r="I44" s="103"/>
    </row>
    <row r="45" spans="1:9" ht="12.75">
      <c r="A45" s="99">
        <v>15</v>
      </c>
      <c r="B45" s="99">
        <v>194</v>
      </c>
      <c r="C45" s="99" t="s">
        <v>828</v>
      </c>
      <c r="D45" s="99" t="s">
        <v>58</v>
      </c>
      <c r="E45" s="100" t="s">
        <v>59</v>
      </c>
      <c r="F45" s="101">
        <v>7.2106481481481501E-3</v>
      </c>
      <c r="G45" s="102">
        <v>11</v>
      </c>
      <c r="H45" s="103"/>
      <c r="I45" s="103"/>
    </row>
    <row r="46" spans="1:9" ht="12.75">
      <c r="A46" s="99">
        <v>16</v>
      </c>
      <c r="B46" s="99">
        <v>195</v>
      </c>
      <c r="C46" s="99" t="s">
        <v>829</v>
      </c>
      <c r="D46" s="99" t="s">
        <v>58</v>
      </c>
      <c r="E46" s="100" t="s">
        <v>59</v>
      </c>
      <c r="F46" s="101">
        <v>7.2222222222222202E-3</v>
      </c>
      <c r="G46" s="102">
        <v>10</v>
      </c>
      <c r="H46" s="103"/>
      <c r="I46" s="103"/>
    </row>
    <row r="47" spans="1:9" ht="12.75">
      <c r="A47" s="99">
        <v>17</v>
      </c>
      <c r="B47" s="99">
        <v>121</v>
      </c>
      <c r="C47" s="99" t="s">
        <v>830</v>
      </c>
      <c r="D47" s="99" t="s">
        <v>52</v>
      </c>
      <c r="E47" s="100" t="s">
        <v>53</v>
      </c>
      <c r="F47" s="101">
        <v>7.31481481481482E-3</v>
      </c>
      <c r="G47" s="102">
        <v>9</v>
      </c>
      <c r="H47" s="103"/>
      <c r="I47" s="103"/>
    </row>
    <row r="48" spans="1:9" ht="12.75">
      <c r="A48" s="99">
        <v>18</v>
      </c>
      <c r="B48" s="99">
        <v>192</v>
      </c>
      <c r="C48" s="99" t="s">
        <v>831</v>
      </c>
      <c r="D48" s="99" t="s">
        <v>35</v>
      </c>
      <c r="E48" s="100" t="s">
        <v>36</v>
      </c>
      <c r="F48" s="101">
        <v>7.3611111111111099E-3</v>
      </c>
      <c r="G48" s="102">
        <v>8</v>
      </c>
      <c r="H48" s="103"/>
      <c r="I48" s="103"/>
    </row>
    <row r="49" spans="1:9" ht="12.75">
      <c r="A49" s="99">
        <v>19</v>
      </c>
      <c r="B49" s="99">
        <v>118</v>
      </c>
      <c r="C49" s="99" t="s">
        <v>832</v>
      </c>
      <c r="D49" s="99" t="s">
        <v>52</v>
      </c>
      <c r="E49" s="100" t="s">
        <v>53</v>
      </c>
      <c r="F49" s="101">
        <v>7.5462962962963001E-3</v>
      </c>
      <c r="G49" s="102">
        <v>7</v>
      </c>
      <c r="H49" s="103"/>
      <c r="I49" s="103"/>
    </row>
    <row r="50" spans="1:9" ht="12.75">
      <c r="A50" s="99">
        <v>20</v>
      </c>
      <c r="B50" s="99">
        <v>122</v>
      </c>
      <c r="C50" s="99" t="s">
        <v>833</v>
      </c>
      <c r="D50" s="99" t="s">
        <v>52</v>
      </c>
      <c r="E50" s="100" t="s">
        <v>53</v>
      </c>
      <c r="F50" s="101">
        <v>7.5578703703703702E-3</v>
      </c>
      <c r="G50" s="102">
        <v>6</v>
      </c>
      <c r="H50" s="103"/>
      <c r="I50" s="103"/>
    </row>
    <row r="51" spans="1:9" ht="12.75">
      <c r="A51" s="99">
        <v>21</v>
      </c>
      <c r="B51" s="99">
        <v>187</v>
      </c>
      <c r="C51" s="99" t="s">
        <v>834</v>
      </c>
      <c r="D51" s="99" t="s">
        <v>22</v>
      </c>
      <c r="E51" s="100" t="s">
        <v>23</v>
      </c>
      <c r="F51" s="101">
        <v>8.1597222222222193E-3</v>
      </c>
      <c r="G51" s="102">
        <v>5</v>
      </c>
      <c r="H51" s="103"/>
      <c r="I51" s="103"/>
    </row>
    <row r="52" spans="1:9" ht="12.75">
      <c r="A52" s="99">
        <v>22</v>
      </c>
      <c r="B52" s="99">
        <v>186</v>
      </c>
      <c r="C52" s="99" t="s">
        <v>835</v>
      </c>
      <c r="D52" s="99" t="s">
        <v>52</v>
      </c>
      <c r="E52" s="100" t="s">
        <v>53</v>
      </c>
      <c r="F52" s="101">
        <v>8.9467592592592602E-3</v>
      </c>
      <c r="G52" s="102">
        <v>4</v>
      </c>
      <c r="H52" s="103"/>
      <c r="I52" s="103"/>
    </row>
    <row r="54" spans="1:9">
      <c r="A54" s="26" t="s">
        <v>836</v>
      </c>
    </row>
    <row r="55" spans="1:9" ht="12.75">
      <c r="A55" s="50" t="s">
        <v>772</v>
      </c>
      <c r="B55" s="26" t="s">
        <v>795</v>
      </c>
      <c r="C55" s="26" t="s">
        <v>796</v>
      </c>
      <c r="D55" s="26" t="s">
        <v>10</v>
      </c>
      <c r="E55" s="26" t="s">
        <v>11</v>
      </c>
      <c r="F55" s="98" t="s">
        <v>8</v>
      </c>
      <c r="G55" s="26" t="s">
        <v>797</v>
      </c>
      <c r="H55" s="26"/>
      <c r="I55" s="26"/>
    </row>
    <row r="56" spans="1:9" ht="12.75">
      <c r="A56" s="99">
        <v>1</v>
      </c>
      <c r="B56" s="99">
        <v>153</v>
      </c>
      <c r="C56" s="99" t="s">
        <v>837</v>
      </c>
      <c r="D56" s="99" t="s">
        <v>107</v>
      </c>
      <c r="E56" s="100" t="s">
        <v>108</v>
      </c>
      <c r="F56" s="101">
        <v>5.0000000000000001E-3</v>
      </c>
      <c r="G56" s="102">
        <v>20</v>
      </c>
      <c r="H56" s="103"/>
      <c r="I56" s="103"/>
    </row>
    <row r="57" spans="1:9" ht="12.75">
      <c r="A57" s="99">
        <v>2</v>
      </c>
      <c r="B57" s="99">
        <v>189</v>
      </c>
      <c r="C57" s="99" t="s">
        <v>838</v>
      </c>
      <c r="D57" s="99" t="s">
        <v>95</v>
      </c>
      <c r="E57" s="100" t="s">
        <v>96</v>
      </c>
      <c r="F57" s="101">
        <v>5.2083333333333296E-3</v>
      </c>
      <c r="G57" s="102">
        <v>19</v>
      </c>
      <c r="H57" s="103"/>
      <c r="I57" s="103"/>
    </row>
    <row r="58" spans="1:9" ht="12.75">
      <c r="A58" s="99">
        <v>3</v>
      </c>
      <c r="B58" s="99">
        <v>110</v>
      </c>
      <c r="C58" s="99" t="s">
        <v>839</v>
      </c>
      <c r="D58" s="99" t="s">
        <v>32</v>
      </c>
      <c r="E58" s="100" t="s">
        <v>33</v>
      </c>
      <c r="F58" s="101">
        <v>5.5671296296296302E-3</v>
      </c>
      <c r="G58" s="102">
        <v>18</v>
      </c>
      <c r="H58" s="103"/>
      <c r="I58" s="103"/>
    </row>
    <row r="59" spans="1:9" ht="12.75">
      <c r="A59" s="99">
        <v>4</v>
      </c>
      <c r="B59" s="99">
        <v>200</v>
      </c>
      <c r="C59" s="99" t="s">
        <v>840</v>
      </c>
      <c r="D59" s="99" t="s">
        <v>32</v>
      </c>
      <c r="E59" s="100" t="s">
        <v>33</v>
      </c>
      <c r="F59" s="101">
        <v>5.5787037037037003E-3</v>
      </c>
      <c r="G59" s="102">
        <v>17</v>
      </c>
      <c r="H59" s="103"/>
      <c r="I59" s="103"/>
    </row>
    <row r="60" spans="1:9" ht="12.75">
      <c r="A60" s="99">
        <v>5</v>
      </c>
      <c r="B60" s="99">
        <v>199</v>
      </c>
      <c r="C60" s="99" t="s">
        <v>841</v>
      </c>
      <c r="D60" s="99" t="s">
        <v>32</v>
      </c>
      <c r="E60" s="100" t="s">
        <v>33</v>
      </c>
      <c r="F60" s="101">
        <v>6.3888888888888901E-3</v>
      </c>
      <c r="G60" s="102">
        <v>16</v>
      </c>
      <c r="H60" s="103"/>
      <c r="I60" s="103"/>
    </row>
    <row r="61" spans="1:9" ht="12.75">
      <c r="A61" s="99">
        <v>6</v>
      </c>
      <c r="B61" s="99">
        <v>138</v>
      </c>
      <c r="C61" s="99" t="s">
        <v>842</v>
      </c>
      <c r="D61" s="99" t="s">
        <v>52</v>
      </c>
      <c r="E61" s="100" t="s">
        <v>53</v>
      </c>
      <c r="F61" s="101">
        <v>7.1875000000000003E-3</v>
      </c>
      <c r="G61" s="102">
        <v>15</v>
      </c>
      <c r="H61" s="103"/>
      <c r="I61" s="103"/>
    </row>
    <row r="63" spans="1:9">
      <c r="A63" s="26" t="s">
        <v>843</v>
      </c>
    </row>
    <row r="64" spans="1:9" ht="12.75">
      <c r="A64" s="50" t="s">
        <v>772</v>
      </c>
      <c r="B64" s="26" t="s">
        <v>795</v>
      </c>
      <c r="C64" s="26" t="s">
        <v>796</v>
      </c>
      <c r="D64" s="26" t="s">
        <v>10</v>
      </c>
      <c r="E64" s="26" t="s">
        <v>11</v>
      </c>
      <c r="F64" s="98" t="s">
        <v>8</v>
      </c>
      <c r="G64" s="26" t="s">
        <v>797</v>
      </c>
      <c r="H64" s="26"/>
      <c r="I64" s="26"/>
    </row>
    <row r="65" spans="1:9" ht="12.75">
      <c r="A65" s="99">
        <v>1</v>
      </c>
      <c r="B65" s="99">
        <v>150</v>
      </c>
      <c r="C65" s="99" t="s">
        <v>844</v>
      </c>
      <c r="D65" s="99" t="s">
        <v>107</v>
      </c>
      <c r="E65" s="100" t="s">
        <v>108</v>
      </c>
      <c r="F65" s="101">
        <v>5.1736111111111097E-3</v>
      </c>
      <c r="G65" s="102">
        <v>20</v>
      </c>
      <c r="H65" s="103"/>
      <c r="I65" s="103"/>
    </row>
    <row r="66" spans="1:9" ht="12.75">
      <c r="A66" s="99">
        <v>2</v>
      </c>
      <c r="B66" s="99">
        <v>169</v>
      </c>
      <c r="C66" s="99" t="s">
        <v>845</v>
      </c>
      <c r="D66" s="99" t="s">
        <v>87</v>
      </c>
      <c r="E66" s="100" t="s">
        <v>23</v>
      </c>
      <c r="F66" s="101">
        <v>5.9837962962963004E-3</v>
      </c>
      <c r="G66" s="102">
        <v>19</v>
      </c>
      <c r="H66" s="103"/>
      <c r="I66" s="103"/>
    </row>
    <row r="67" spans="1:9" ht="12.75">
      <c r="A67" s="99">
        <v>3</v>
      </c>
      <c r="B67" s="99">
        <v>136</v>
      </c>
      <c r="C67" s="99" t="s">
        <v>846</v>
      </c>
      <c r="D67" s="99" t="s">
        <v>52</v>
      </c>
      <c r="E67" s="100" t="s">
        <v>53</v>
      </c>
      <c r="F67" s="101">
        <v>6.08796296296296E-3</v>
      </c>
      <c r="G67" s="102">
        <v>18</v>
      </c>
      <c r="H67" s="103"/>
      <c r="I67" s="103"/>
    </row>
    <row r="68" spans="1:9" ht="12.75">
      <c r="A68" s="99">
        <v>4</v>
      </c>
      <c r="B68" s="99">
        <v>191</v>
      </c>
      <c r="C68" s="99" t="s">
        <v>847</v>
      </c>
      <c r="D68" s="99" t="s">
        <v>35</v>
      </c>
      <c r="E68" s="100" t="s">
        <v>36</v>
      </c>
      <c r="F68" s="101">
        <v>6.15740740740741E-3</v>
      </c>
      <c r="G68" s="102">
        <v>17</v>
      </c>
      <c r="H68" s="103"/>
      <c r="I68" s="103"/>
    </row>
    <row r="69" spans="1:9" ht="12.75">
      <c r="A69" s="99">
        <v>5</v>
      </c>
      <c r="B69" s="99">
        <v>170</v>
      </c>
      <c r="C69" s="99" t="s">
        <v>848</v>
      </c>
      <c r="D69" s="99" t="s">
        <v>87</v>
      </c>
      <c r="E69" s="100" t="s">
        <v>23</v>
      </c>
      <c r="F69" s="101">
        <v>6.2384259259259302E-3</v>
      </c>
      <c r="G69" s="102">
        <v>16</v>
      </c>
      <c r="H69" s="103"/>
      <c r="I69" s="103"/>
    </row>
    <row r="70" spans="1:9" ht="12.75">
      <c r="A70" s="99">
        <v>6</v>
      </c>
      <c r="B70" s="99">
        <v>175</v>
      </c>
      <c r="C70" s="99" t="s">
        <v>849</v>
      </c>
      <c r="D70" s="99" t="s">
        <v>58</v>
      </c>
      <c r="E70" s="100" t="s">
        <v>59</v>
      </c>
      <c r="F70" s="101">
        <v>6.3541666666666703E-3</v>
      </c>
      <c r="G70" s="102">
        <v>15</v>
      </c>
      <c r="H70" s="103"/>
      <c r="I70" s="103"/>
    </row>
    <row r="72" spans="1:9">
      <c r="A72" s="26" t="s">
        <v>850</v>
      </c>
    </row>
    <row r="73" spans="1:9" ht="12.75">
      <c r="A73" s="50" t="s">
        <v>772</v>
      </c>
      <c r="B73" s="26" t="s">
        <v>795</v>
      </c>
      <c r="C73" s="26" t="s">
        <v>796</v>
      </c>
      <c r="D73" s="26" t="s">
        <v>10</v>
      </c>
      <c r="E73" s="26" t="s">
        <v>11</v>
      </c>
      <c r="F73" s="98" t="s">
        <v>8</v>
      </c>
      <c r="G73" s="26" t="s">
        <v>797</v>
      </c>
      <c r="H73" s="26"/>
      <c r="I73" s="26"/>
    </row>
    <row r="74" spans="1:9" ht="12.75">
      <c r="A74" s="99">
        <v>1</v>
      </c>
      <c r="B74" s="99">
        <v>6</v>
      </c>
      <c r="C74" s="99" t="s">
        <v>851</v>
      </c>
      <c r="D74" s="99" t="s">
        <v>32</v>
      </c>
      <c r="E74" s="100" t="s">
        <v>33</v>
      </c>
      <c r="F74" s="101">
        <v>9.2361111111111099E-3</v>
      </c>
      <c r="G74" s="102">
        <v>15</v>
      </c>
      <c r="H74" s="103"/>
      <c r="I74" s="103"/>
    </row>
    <row r="75" spans="1:9" ht="12.75">
      <c r="A75" s="99">
        <v>2</v>
      </c>
      <c r="B75" s="99">
        <v>8</v>
      </c>
      <c r="C75" s="99" t="s">
        <v>852</v>
      </c>
      <c r="D75" s="99" t="s">
        <v>52</v>
      </c>
      <c r="E75" s="100" t="s">
        <v>53</v>
      </c>
      <c r="F75" s="101">
        <v>9.4444444444444393E-3</v>
      </c>
      <c r="G75" s="102">
        <v>14</v>
      </c>
      <c r="H75" s="103"/>
      <c r="I75" s="103"/>
    </row>
    <row r="76" spans="1:9" ht="12.75">
      <c r="A76" s="99">
        <v>3</v>
      </c>
      <c r="B76" s="99">
        <v>11</v>
      </c>
      <c r="C76" s="99" t="s">
        <v>853</v>
      </c>
      <c r="D76" s="99" t="s">
        <v>52</v>
      </c>
      <c r="E76" s="100" t="s">
        <v>53</v>
      </c>
      <c r="F76" s="101">
        <v>1.00347222222222E-2</v>
      </c>
      <c r="G76" s="102">
        <v>13</v>
      </c>
      <c r="H76" s="103"/>
      <c r="I76" s="103"/>
    </row>
    <row r="78" spans="1:9">
      <c r="A78" s="26" t="s">
        <v>854</v>
      </c>
    </row>
    <row r="79" spans="1:9" ht="12.75">
      <c r="A79" s="50" t="s">
        <v>772</v>
      </c>
      <c r="B79" s="26" t="s">
        <v>795</v>
      </c>
      <c r="C79" s="26" t="s">
        <v>796</v>
      </c>
      <c r="D79" s="26" t="s">
        <v>10</v>
      </c>
      <c r="E79" s="26" t="s">
        <v>11</v>
      </c>
      <c r="F79" s="98" t="s">
        <v>8</v>
      </c>
      <c r="G79" s="26" t="s">
        <v>797</v>
      </c>
      <c r="H79" s="26"/>
      <c r="I79" s="26"/>
    </row>
    <row r="80" spans="1:9" ht="12.75">
      <c r="A80" s="99">
        <v>1</v>
      </c>
      <c r="B80" s="99">
        <v>18</v>
      </c>
      <c r="C80" s="99" t="s">
        <v>855</v>
      </c>
      <c r="D80" s="99" t="s">
        <v>87</v>
      </c>
      <c r="E80" s="100" t="s">
        <v>23</v>
      </c>
      <c r="F80" s="101">
        <v>1.1574074074074099E-2</v>
      </c>
      <c r="G80" s="102">
        <v>15</v>
      </c>
      <c r="H80" s="103"/>
      <c r="I80" s="103"/>
    </row>
    <row r="81" spans="1:9" ht="12.75">
      <c r="A81" s="99">
        <v>2</v>
      </c>
      <c r="B81" s="99">
        <v>1</v>
      </c>
      <c r="C81" s="99" t="s">
        <v>856</v>
      </c>
      <c r="D81" s="99" t="s">
        <v>95</v>
      </c>
      <c r="E81" s="100" t="s">
        <v>96</v>
      </c>
      <c r="F81" s="101">
        <v>1.44212962962963E-2</v>
      </c>
      <c r="G81" s="102">
        <v>14</v>
      </c>
      <c r="H81" s="103"/>
      <c r="I81" s="103"/>
    </row>
    <row r="83" spans="1:9">
      <c r="A83" s="26" t="s">
        <v>857</v>
      </c>
    </row>
    <row r="84" spans="1:9" ht="12.75">
      <c r="A84" s="50" t="s">
        <v>772</v>
      </c>
      <c r="B84" s="26" t="s">
        <v>795</v>
      </c>
      <c r="C84" s="26" t="s">
        <v>796</v>
      </c>
      <c r="D84" s="26" t="s">
        <v>10</v>
      </c>
      <c r="E84" s="26" t="s">
        <v>11</v>
      </c>
      <c r="F84" s="98" t="s">
        <v>8</v>
      </c>
      <c r="G84" s="26" t="s">
        <v>797</v>
      </c>
      <c r="H84" s="26"/>
      <c r="I84" s="26"/>
    </row>
    <row r="85" spans="1:9" ht="12.75">
      <c r="A85" s="99">
        <v>1</v>
      </c>
      <c r="B85" s="99">
        <v>16</v>
      </c>
      <c r="C85" s="99" t="s">
        <v>858</v>
      </c>
      <c r="D85" s="99" t="s">
        <v>107</v>
      </c>
      <c r="E85" s="100" t="s">
        <v>108</v>
      </c>
      <c r="F85" s="101">
        <v>9.1898148148148104E-3</v>
      </c>
      <c r="G85" s="102">
        <v>15</v>
      </c>
      <c r="H85" s="103"/>
      <c r="I85" s="103"/>
    </row>
  </sheetData>
  <pageMargins left="0.35433070866141736" right="0.15748031496062992" top="0.98425196850393704" bottom="0.98425196850393704" header="0.51181102362204722" footer="0.51181102362204722"/>
  <pageSetup paperSize="9" scale="95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>
  <sheetPr codeName="wksCumJunior">
    <tabColor rgb="FF92D050"/>
  </sheetPr>
  <dimension ref="A1:AK141"/>
  <sheetViews>
    <sheetView topLeftCell="A4" workbookViewId="0">
      <selection activeCell="O3" sqref="O3"/>
    </sheetView>
  </sheetViews>
  <sheetFormatPr defaultRowHeight="12.75" outlineLevelRow="1" outlineLevelCol="1"/>
  <cols>
    <col min="1" max="1" width="7.28515625" style="2" customWidth="1"/>
    <col min="2" max="2" width="22.5703125" style="2" customWidth="1"/>
    <col min="3" max="3" width="8.28515625" style="2" customWidth="1"/>
    <col min="4" max="10" width="7.140625" style="2" customWidth="1"/>
    <col min="11" max="12" width="8.140625" style="2" customWidth="1"/>
    <col min="13" max="13" width="10.42578125" style="2" hidden="1" customWidth="1" outlineLevel="1"/>
    <col min="14" max="14" width="9.140625" style="2" collapsed="1"/>
    <col min="15" max="18" width="9.140625" style="2" customWidth="1"/>
    <col min="19" max="21" width="9.140625" style="2"/>
    <col min="22" max="23" width="0" style="2" hidden="1" customWidth="1" outlineLevel="1"/>
    <col min="24" max="24" width="9.140625" style="2" collapsed="1"/>
    <col min="25" max="36" width="9.140625" style="2"/>
    <col min="37" max="37" width="1.7109375" style="2" customWidth="1"/>
    <col min="38" max="16384" width="9.140625" style="2"/>
  </cols>
  <sheetData>
    <row r="1" spans="1:37" hidden="1" outlineLevel="1">
      <c r="R1" s="28" t="s">
        <v>506</v>
      </c>
      <c r="S1" s="29" t="s">
        <v>507</v>
      </c>
      <c r="T1" s="27" t="str">
        <f>IF(ISBLANK(S1),"X",IF(AND(S1&lt;115,S1&gt;95),S1+1,S1))</f>
        <v xml:space="preserve">Formula to correct scores psoted </v>
      </c>
      <c r="U1" s="27" t="str">
        <f>IF(OR(U$6&gt;$C$5,U$6&gt;COUNT($D1:$I1)),"",LARGE($D1:$I1,U$6))</f>
        <v/>
      </c>
      <c r="V1" s="27" t="str">
        <f>IF(OR(V$6&gt;$C$5,V$6&gt;COUNT($D1:$I1)),"",LARGE($D1:$I1,V$6))</f>
        <v/>
      </c>
      <c r="W1" s="27" t="str">
        <f>IF(OR(W$6&gt;$C$5,W$6&gt;COUNT($D1:$I1)),"",LARGE($D1:$I1,W$6))</f>
        <v/>
      </c>
      <c r="X1" s="27" t="str">
        <f>IF(OR(X$6&gt;$C$5,X$6&gt;COUNT($D1:$I1)),"",LARGE($D1:$I1,X$6))</f>
        <v/>
      </c>
      <c r="Y1" s="1"/>
      <c r="Z1" s="1"/>
      <c r="AA1" s="1"/>
      <c r="AB1" s="1"/>
      <c r="AC1" s="1"/>
      <c r="AD1" s="1"/>
      <c r="AE1" s="1"/>
      <c r="AF1" s="27"/>
      <c r="AK1" s="30"/>
    </row>
    <row r="2" spans="1:37" hidden="1" outlineLevel="1">
      <c r="A2" s="2" t="s">
        <v>508</v>
      </c>
      <c r="D2" s="28" t="s">
        <v>509</v>
      </c>
      <c r="E2" s="2" t="b">
        <f>SUM(E6:E6)&gt;0</f>
        <v>0</v>
      </c>
      <c r="I2" s="31" t="s">
        <v>859</v>
      </c>
      <c r="J2" s="32">
        <f>IFERROR(LARGE(D2:I2,1),0)+IF($C$5&gt;=2,IFERROR(LARGE(D2:I2,2),0),0)+IF($C$5&gt;=3,IFERROR(LARGE(D2:I2,3),0),0)+IF($C$5&gt;=4,IFERROR(LARGE(D2:I2,4),0),0)+IF($C$5&gt;=5,IFERROR(LARGE(D2:I2,5),0),0)+IF($C$5&gt;=6,IFERROR(LARGE(D2:I2,6),0),0)</f>
        <v>0</v>
      </c>
      <c r="K2" s="32"/>
      <c r="L2" s="32"/>
      <c r="M2" s="32">
        <f>J2-(ROW(J2)-ROW(J$6))/10000</f>
        <v>4.0000000000000002E-4</v>
      </c>
      <c r="N2" s="32">
        <f>COUNT(D2:I2)</f>
        <v>0</v>
      </c>
      <c r="O2" s="32">
        <f ca="1">IF(AND(N2=1,OFFSET(C2,0,O$3)&gt;0),"Y",0)</f>
        <v>0</v>
      </c>
      <c r="P2" s="33">
        <v>0</v>
      </c>
      <c r="Q2" s="55">
        <f t="shared" ref="Q2" si="0">1-(P2=P1)</f>
        <v>0</v>
      </c>
      <c r="R2" s="34">
        <f>M2+S2/1000+T2/10000+U2/100000+V2/1000000+W2/10000000+X2/100000000</f>
        <v>4.0000000000000002E-4</v>
      </c>
      <c r="S2" s="34"/>
      <c r="T2" s="27"/>
      <c r="U2" s="27"/>
      <c r="V2" s="27"/>
      <c r="W2" s="27"/>
      <c r="Y2" s="31" t="s">
        <v>860</v>
      </c>
      <c r="Z2" s="35" t="e">
        <v>#N/A</v>
      </c>
      <c r="AA2" s="35" t="e">
        <f>IF($Z2="Query O/S",AH2,0)</f>
        <v>#N/A</v>
      </c>
      <c r="AB2" s="35" t="e">
        <f>IF($Z2="Query O/S",AI2,0)</f>
        <v>#N/A</v>
      </c>
      <c r="AC2" s="35" t="e">
        <f>IF($Z2="Query O/S",AJ2,0)</f>
        <v>#N/A</v>
      </c>
      <c r="AD2" s="36"/>
      <c r="AE2" s="37"/>
      <c r="AF2" s="38">
        <f>MAX(D2:I2)</f>
        <v>0</v>
      </c>
      <c r="AG2" s="32">
        <f>(IFERROR(LARGE(D2:I2,1),0)+IF($AG$3&gt;=2,IFERROR(LARGE(D2:I2,2),0),0)+IF($AG$3&gt;=3,IFERROR(LARGE(D2:I2,3),0),0)+IF($AG$3&gt;=4,IFERROR(LARGE(D2:I2,4),0),0)+IF($AG$3&gt;=5,IFERROR(LARGE(D2:I2,5),0),0)+IF($AG$3&gt;=6,IFERROR(LARGE(D2:I2,6),0),0)+AF2)</f>
        <v>0</v>
      </c>
      <c r="AK2" s="30"/>
    </row>
    <row r="3" spans="1:37" hidden="1" outlineLevel="1">
      <c r="D3" s="28"/>
      <c r="I3" s="31"/>
      <c r="J3" s="27"/>
      <c r="K3" s="27"/>
      <c r="L3" s="27"/>
      <c r="M3" s="39"/>
      <c r="N3" s="27" t="s">
        <v>512</v>
      </c>
      <c r="O3" s="40">
        <v>2</v>
      </c>
      <c r="P3" s="41" t="s">
        <v>861</v>
      </c>
      <c r="Q3" s="42" t="s">
        <v>514</v>
      </c>
      <c r="S3" s="29"/>
      <c r="T3" s="27"/>
      <c r="U3" s="27"/>
      <c r="V3" s="27"/>
      <c r="W3" s="27"/>
      <c r="AF3" s="1" t="s">
        <v>515</v>
      </c>
      <c r="AG3" s="3">
        <f>$C$5-1</f>
        <v>3</v>
      </c>
      <c r="AH3" s="1" t="s">
        <v>516</v>
      </c>
      <c r="AK3" s="30"/>
    </row>
    <row r="4" spans="1:37" s="15" customFormat="1" ht="38.25" customHeight="1" collapsed="1" thickBot="1">
      <c r="A4" s="15" t="s">
        <v>925</v>
      </c>
      <c r="Q4" s="44">
        <f>SUM(P7:P297)</f>
        <v>0</v>
      </c>
      <c r="Y4" s="27"/>
      <c r="Z4" s="27"/>
      <c r="AA4" s="27"/>
      <c r="AB4" s="27"/>
      <c r="AC4" s="27"/>
      <c r="AD4" s="27"/>
      <c r="AE4" s="27"/>
      <c r="AF4" s="27"/>
      <c r="AG4" s="41" t="s">
        <v>862</v>
      </c>
      <c r="AH4" s="27"/>
      <c r="AI4" s="27"/>
      <c r="AJ4" s="27"/>
      <c r="AK4" s="45" t="s">
        <v>863</v>
      </c>
    </row>
    <row r="5" spans="1:37" s="26" customFormat="1">
      <c r="A5" s="26" t="s">
        <v>519</v>
      </c>
      <c r="C5" s="46">
        <v>4</v>
      </c>
      <c r="J5" s="47" t="str">
        <f>"Total is best " &amp;C5&amp;" races"</f>
        <v>Total is best 4 races</v>
      </c>
      <c r="S5" s="26" t="s">
        <v>521</v>
      </c>
      <c r="Y5" s="2"/>
      <c r="Z5" s="2"/>
      <c r="AA5" s="26" t="s">
        <v>522</v>
      </c>
      <c r="AD5" s="26" t="s">
        <v>523</v>
      </c>
      <c r="AE5" s="2"/>
      <c r="AH5" s="41" t="s">
        <v>864</v>
      </c>
      <c r="AK5" s="48"/>
    </row>
    <row r="6" spans="1:37" s="26" customFormat="1" ht="27.75" customHeight="1">
      <c r="A6" s="26" t="s">
        <v>525</v>
      </c>
      <c r="B6" s="26" t="s">
        <v>527</v>
      </c>
      <c r="C6" s="50" t="s">
        <v>528</v>
      </c>
      <c r="D6" s="85" t="s">
        <v>529</v>
      </c>
      <c r="E6" s="85" t="s">
        <v>530</v>
      </c>
      <c r="F6" s="85" t="s">
        <v>531</v>
      </c>
      <c r="G6" s="85" t="s">
        <v>532</v>
      </c>
      <c r="H6" s="85" t="s">
        <v>533</v>
      </c>
      <c r="I6" s="85" t="s">
        <v>534</v>
      </c>
      <c r="J6" s="85" t="s">
        <v>535</v>
      </c>
      <c r="K6" s="108"/>
      <c r="L6" s="108" t="s">
        <v>537</v>
      </c>
      <c r="M6" s="109" t="s">
        <v>538</v>
      </c>
      <c r="N6" s="110" t="s">
        <v>539</v>
      </c>
      <c r="O6" s="108" t="s">
        <v>540</v>
      </c>
      <c r="P6" s="108"/>
      <c r="Q6" s="108"/>
      <c r="R6" s="85" t="s">
        <v>542</v>
      </c>
      <c r="S6" s="85">
        <v>1</v>
      </c>
      <c r="T6" s="85">
        <v>2</v>
      </c>
      <c r="U6" s="85">
        <v>3</v>
      </c>
      <c r="V6" s="85">
        <v>4</v>
      </c>
      <c r="W6" s="85">
        <v>5</v>
      </c>
      <c r="X6" s="85">
        <v>6</v>
      </c>
      <c r="Z6" s="53" t="s">
        <v>543</v>
      </c>
      <c r="AA6" s="22" t="s">
        <v>544</v>
      </c>
      <c r="AB6" s="22" t="s">
        <v>545</v>
      </c>
      <c r="AC6" s="22" t="s">
        <v>546</v>
      </c>
      <c r="AD6" s="53" t="s">
        <v>865</v>
      </c>
      <c r="AE6" s="53" t="s">
        <v>548</v>
      </c>
      <c r="AF6" s="22" t="s">
        <v>549</v>
      </c>
      <c r="AG6" s="22" t="s">
        <v>550</v>
      </c>
      <c r="AH6" s="22" t="s">
        <v>544</v>
      </c>
      <c r="AI6" s="22" t="s">
        <v>545</v>
      </c>
      <c r="AJ6" s="22" t="s">
        <v>546</v>
      </c>
      <c r="AK6" s="48"/>
    </row>
    <row r="7" spans="1:37" ht="15">
      <c r="A7" s="26" t="s">
        <v>799</v>
      </c>
      <c r="D7" s="32"/>
      <c r="E7" s="32"/>
      <c r="F7" s="111"/>
      <c r="G7" s="32"/>
      <c r="H7" s="32"/>
      <c r="I7" s="32"/>
      <c r="J7" s="32"/>
      <c r="K7" s="32"/>
      <c r="L7" s="32"/>
      <c r="M7" s="32"/>
      <c r="N7" s="32"/>
      <c r="O7" s="32"/>
      <c r="P7" s="85" t="str">
        <f>A7</f>
        <v>U11B</v>
      </c>
      <c r="Q7" s="32"/>
      <c r="R7" s="32"/>
      <c r="S7" s="32"/>
      <c r="T7" s="32"/>
      <c r="U7" s="32"/>
      <c r="V7" s="32"/>
      <c r="W7" s="32"/>
      <c r="X7" s="32"/>
      <c r="AD7" s="1"/>
      <c r="AE7" s="1"/>
      <c r="AF7" s="25"/>
      <c r="AG7" s="25"/>
      <c r="AH7" s="25">
        <v>97</v>
      </c>
      <c r="AI7" s="25">
        <v>84</v>
      </c>
      <c r="AJ7" s="25">
        <v>78</v>
      </c>
    </row>
    <row r="8" spans="1:37" ht="15">
      <c r="A8" s="1">
        <v>1</v>
      </c>
      <c r="B8" s="1" t="s">
        <v>800</v>
      </c>
      <c r="C8" s="1" t="s">
        <v>53</v>
      </c>
      <c r="D8" s="34">
        <v>25</v>
      </c>
      <c r="E8" s="32">
        <v>25</v>
      </c>
      <c r="F8" s="111"/>
      <c r="G8" s="32"/>
      <c r="H8" s="32"/>
      <c r="I8" s="32"/>
      <c r="J8" s="32">
        <f t="shared" ref="J8:J22" si="1">IFERROR(LARGE(D8:I8,1),0)+IF($C$5&gt;=2,IFERROR(LARGE(D8:I8,2),0),0)+IF($C$5&gt;=3,IFERROR(LARGE(D8:I8,3),0),0)+IF($C$5&gt;=4,IFERROR(LARGE(D8:I8,4),0),0)+IF($C$5&gt;=5,IFERROR(LARGE(D8:I8,5),0),0)+IF($C$5&gt;=6,IFERROR(LARGE(D8:I8,6),0),0)</f>
        <v>50</v>
      </c>
      <c r="K8" s="32"/>
      <c r="L8" s="32" t="s">
        <v>866</v>
      </c>
      <c r="M8" s="32">
        <f t="shared" ref="M8:M22" si="2">J8-(ROW(J8)-ROW(J$6))/10000</f>
        <v>49.9998</v>
      </c>
      <c r="N8" s="32">
        <f t="shared" ref="N8:N22" si="3">COUNT(D8:I8)</f>
        <v>2</v>
      </c>
      <c r="O8" s="32">
        <f t="shared" ref="O8:O22" ca="1" si="4">IF(AND(N8=1,OFFSET(C8,0,O$3)&gt;0),"Y",0)</f>
        <v>0</v>
      </c>
      <c r="P8" s="33" t="s">
        <v>799</v>
      </c>
      <c r="Q8" s="55">
        <f t="shared" ref="Q8:Q22" si="5">1-(P8=P7)</f>
        <v>0</v>
      </c>
      <c r="R8" s="34">
        <f t="shared" ref="R8:R22" si="6">M8+S8/1000+T8/10000+U8/100000+V8/1000000+W8/10000000+X8/100000000</f>
        <v>50.027299999999997</v>
      </c>
      <c r="S8" s="34">
        <v>25</v>
      </c>
      <c r="T8" s="32">
        <v>25</v>
      </c>
      <c r="U8" s="111"/>
      <c r="V8" s="32"/>
      <c r="W8" s="32"/>
      <c r="X8" s="32"/>
      <c r="AD8" s="1"/>
      <c r="AE8" s="1"/>
      <c r="AF8" s="25"/>
      <c r="AG8" s="25"/>
      <c r="AH8" s="25"/>
      <c r="AI8" s="25"/>
      <c r="AJ8" s="25"/>
    </row>
    <row r="9" spans="1:37" ht="15">
      <c r="A9" s="1">
        <v>2</v>
      </c>
      <c r="B9" s="1" t="s">
        <v>802</v>
      </c>
      <c r="C9" s="1" t="s">
        <v>23</v>
      </c>
      <c r="D9" s="34">
        <v>24</v>
      </c>
      <c r="E9" s="32">
        <v>23</v>
      </c>
      <c r="F9" s="111"/>
      <c r="G9" s="32"/>
      <c r="H9" s="32"/>
      <c r="I9" s="32"/>
      <c r="J9" s="32">
        <f t="shared" si="1"/>
        <v>47</v>
      </c>
      <c r="K9" s="32"/>
      <c r="L9" s="32" t="s">
        <v>867</v>
      </c>
      <c r="M9" s="32">
        <f t="shared" si="2"/>
        <v>46.999699999999997</v>
      </c>
      <c r="N9" s="32">
        <f t="shared" si="3"/>
        <v>2</v>
      </c>
      <c r="O9" s="32">
        <f t="shared" ca="1" si="4"/>
        <v>0</v>
      </c>
      <c r="P9" s="33" t="s">
        <v>799</v>
      </c>
      <c r="Q9" s="55">
        <f t="shared" si="5"/>
        <v>0</v>
      </c>
      <c r="R9" s="34">
        <f t="shared" si="6"/>
        <v>47.025999999999996</v>
      </c>
      <c r="S9" s="34">
        <v>24</v>
      </c>
      <c r="T9" s="32">
        <v>23</v>
      </c>
      <c r="U9" s="111"/>
      <c r="V9" s="32"/>
      <c r="W9" s="32"/>
      <c r="X9" s="32"/>
      <c r="AD9" s="1"/>
      <c r="AE9" s="1"/>
      <c r="AF9" s="25"/>
      <c r="AG9" s="25"/>
      <c r="AH9" s="25"/>
      <c r="AI9" s="25"/>
      <c r="AJ9" s="25"/>
    </row>
    <row r="10" spans="1:37" ht="15">
      <c r="A10" s="1">
        <v>3</v>
      </c>
      <c r="B10" s="1" t="s">
        <v>801</v>
      </c>
      <c r="C10" s="1" t="s">
        <v>33</v>
      </c>
      <c r="D10" s="34">
        <v>23</v>
      </c>
      <c r="E10" s="32">
        <v>24</v>
      </c>
      <c r="F10" s="111"/>
      <c r="G10" s="32"/>
      <c r="H10" s="32"/>
      <c r="I10" s="32"/>
      <c r="J10" s="32">
        <f t="shared" si="1"/>
        <v>47</v>
      </c>
      <c r="K10" s="32"/>
      <c r="L10" s="32" t="s">
        <v>868</v>
      </c>
      <c r="M10" s="32">
        <f t="shared" si="2"/>
        <v>46.999600000000001</v>
      </c>
      <c r="N10" s="32">
        <f t="shared" si="3"/>
        <v>2</v>
      </c>
      <c r="O10" s="32">
        <f t="shared" ca="1" si="4"/>
        <v>0</v>
      </c>
      <c r="P10" s="33" t="s">
        <v>799</v>
      </c>
      <c r="Q10" s="55">
        <f t="shared" si="5"/>
        <v>0</v>
      </c>
      <c r="R10" s="34">
        <f t="shared" si="6"/>
        <v>47.0259</v>
      </c>
      <c r="S10" s="32">
        <v>24</v>
      </c>
      <c r="T10" s="34">
        <v>23</v>
      </c>
      <c r="U10" s="111"/>
      <c r="V10" s="32"/>
      <c r="W10" s="32"/>
      <c r="X10" s="32"/>
      <c r="AD10" s="1"/>
      <c r="AE10" s="1"/>
      <c r="AF10" s="25"/>
      <c r="AG10" s="25"/>
      <c r="AH10" s="25"/>
      <c r="AI10" s="25"/>
      <c r="AJ10" s="25"/>
    </row>
    <row r="11" spans="1:37" ht="15">
      <c r="A11" s="1">
        <v>4</v>
      </c>
      <c r="B11" s="1" t="s">
        <v>804</v>
      </c>
      <c r="C11" s="1" t="s">
        <v>108</v>
      </c>
      <c r="D11" s="34">
        <v>21</v>
      </c>
      <c r="E11" s="32">
        <v>21</v>
      </c>
      <c r="F11" s="111"/>
      <c r="G11" s="32"/>
      <c r="H11" s="32"/>
      <c r="I11" s="32"/>
      <c r="J11" s="32">
        <f t="shared" si="1"/>
        <v>42</v>
      </c>
      <c r="K11" s="32"/>
      <c r="L11" s="32"/>
      <c r="M11" s="32">
        <f t="shared" si="2"/>
        <v>41.999499999999998</v>
      </c>
      <c r="N11" s="32">
        <f t="shared" si="3"/>
        <v>2</v>
      </c>
      <c r="O11" s="32">
        <f t="shared" ca="1" si="4"/>
        <v>0</v>
      </c>
      <c r="P11" s="33" t="s">
        <v>799</v>
      </c>
      <c r="Q11" s="55">
        <f t="shared" si="5"/>
        <v>0</v>
      </c>
      <c r="R11" s="34">
        <f t="shared" si="6"/>
        <v>42.022599999999997</v>
      </c>
      <c r="S11" s="34">
        <v>21</v>
      </c>
      <c r="T11" s="32">
        <v>21</v>
      </c>
      <c r="U11" s="111"/>
      <c r="V11" s="32"/>
      <c r="W11" s="32"/>
      <c r="X11" s="32"/>
      <c r="AD11" s="1"/>
      <c r="AE11" s="1"/>
      <c r="AF11" s="25"/>
      <c r="AG11" s="25"/>
      <c r="AH11" s="25"/>
      <c r="AI11" s="25"/>
      <c r="AJ11" s="25"/>
    </row>
    <row r="12" spans="1:37" ht="15">
      <c r="A12" s="1">
        <v>5</v>
      </c>
      <c r="B12" s="1" t="s">
        <v>803</v>
      </c>
      <c r="C12" s="1" t="s">
        <v>108</v>
      </c>
      <c r="D12" s="34">
        <v>19</v>
      </c>
      <c r="E12" s="32">
        <v>22</v>
      </c>
      <c r="F12" s="111"/>
      <c r="G12" s="32"/>
      <c r="H12" s="32"/>
      <c r="I12" s="32"/>
      <c r="J12" s="32">
        <f t="shared" si="1"/>
        <v>41</v>
      </c>
      <c r="K12" s="32"/>
      <c r="L12" s="32"/>
      <c r="M12" s="32">
        <f t="shared" si="2"/>
        <v>40.999400000000001</v>
      </c>
      <c r="N12" s="32">
        <f t="shared" si="3"/>
        <v>2</v>
      </c>
      <c r="O12" s="32">
        <f t="shared" ca="1" si="4"/>
        <v>0</v>
      </c>
      <c r="P12" s="33" t="s">
        <v>799</v>
      </c>
      <c r="Q12" s="55">
        <f t="shared" si="5"/>
        <v>0</v>
      </c>
      <c r="R12" s="34">
        <f t="shared" si="6"/>
        <v>41.023299999999999</v>
      </c>
      <c r="S12" s="32">
        <v>22</v>
      </c>
      <c r="T12" s="34">
        <v>19</v>
      </c>
      <c r="U12" s="111"/>
      <c r="V12" s="32"/>
      <c r="W12" s="32"/>
      <c r="X12" s="32"/>
      <c r="AD12" s="1"/>
      <c r="AE12" s="1"/>
      <c r="AF12" s="25"/>
      <c r="AG12" s="25"/>
      <c r="AH12" s="25"/>
      <c r="AI12" s="25"/>
      <c r="AJ12" s="25"/>
    </row>
    <row r="13" spans="1:37" ht="15">
      <c r="A13" s="1">
        <v>6</v>
      </c>
      <c r="B13" s="1" t="s">
        <v>805</v>
      </c>
      <c r="C13" s="1" t="s">
        <v>23</v>
      </c>
      <c r="D13" s="34">
        <v>20</v>
      </c>
      <c r="E13" s="32">
        <v>20</v>
      </c>
      <c r="F13" s="111"/>
      <c r="G13" s="32"/>
      <c r="H13" s="32"/>
      <c r="I13" s="32"/>
      <c r="J13" s="32">
        <f t="shared" si="1"/>
        <v>40</v>
      </c>
      <c r="K13" s="32"/>
      <c r="L13" s="32"/>
      <c r="M13" s="32">
        <f t="shared" si="2"/>
        <v>39.999299999999998</v>
      </c>
      <c r="N13" s="32">
        <f t="shared" si="3"/>
        <v>2</v>
      </c>
      <c r="O13" s="32">
        <f t="shared" ca="1" si="4"/>
        <v>0</v>
      </c>
      <c r="P13" s="33" t="s">
        <v>799</v>
      </c>
      <c r="Q13" s="55">
        <f t="shared" si="5"/>
        <v>0</v>
      </c>
      <c r="R13" s="34">
        <f t="shared" si="6"/>
        <v>40.021300000000004</v>
      </c>
      <c r="S13" s="34">
        <v>20</v>
      </c>
      <c r="T13" s="32">
        <v>20</v>
      </c>
      <c r="U13" s="111"/>
      <c r="V13" s="32"/>
      <c r="W13" s="32"/>
      <c r="X13" s="32"/>
      <c r="AD13" s="1"/>
      <c r="AE13" s="1"/>
      <c r="AF13" s="25"/>
      <c r="AG13" s="25"/>
      <c r="AH13" s="25"/>
      <c r="AI13" s="25"/>
      <c r="AJ13" s="25"/>
    </row>
    <row r="14" spans="1:37" ht="15">
      <c r="A14" s="1">
        <v>7</v>
      </c>
      <c r="B14" s="1" t="s">
        <v>807</v>
      </c>
      <c r="C14" s="1" t="s">
        <v>53</v>
      </c>
      <c r="D14" s="34">
        <v>16</v>
      </c>
      <c r="E14" s="32">
        <v>18</v>
      </c>
      <c r="F14" s="111"/>
      <c r="G14" s="32"/>
      <c r="H14" s="32"/>
      <c r="I14" s="32"/>
      <c r="J14" s="32">
        <f t="shared" si="1"/>
        <v>34</v>
      </c>
      <c r="K14" s="32"/>
      <c r="L14" s="32"/>
      <c r="M14" s="32">
        <f t="shared" si="2"/>
        <v>33.999200000000002</v>
      </c>
      <c r="N14" s="32">
        <f t="shared" si="3"/>
        <v>2</v>
      </c>
      <c r="O14" s="32">
        <f t="shared" ca="1" si="4"/>
        <v>0</v>
      </c>
      <c r="P14" s="33" t="s">
        <v>799</v>
      </c>
      <c r="Q14" s="55">
        <f t="shared" si="5"/>
        <v>0</v>
      </c>
      <c r="R14" s="34">
        <f t="shared" si="6"/>
        <v>34.018800000000006</v>
      </c>
      <c r="S14" s="32">
        <v>18</v>
      </c>
      <c r="T14" s="34">
        <v>16</v>
      </c>
      <c r="U14" s="111"/>
      <c r="V14" s="32"/>
      <c r="W14" s="32"/>
      <c r="X14" s="32"/>
      <c r="AD14" s="1"/>
      <c r="AE14" s="1"/>
      <c r="AF14" s="25"/>
      <c r="AG14" s="25"/>
      <c r="AH14" s="25"/>
      <c r="AI14" s="25"/>
      <c r="AJ14" s="25"/>
    </row>
    <row r="15" spans="1:37" ht="15">
      <c r="A15" s="1">
        <v>8</v>
      </c>
      <c r="B15" s="1" t="s">
        <v>808</v>
      </c>
      <c r="C15" s="1" t="s">
        <v>23</v>
      </c>
      <c r="D15" s="34">
        <v>17</v>
      </c>
      <c r="E15" s="32">
        <v>17</v>
      </c>
      <c r="F15" s="111"/>
      <c r="G15" s="32"/>
      <c r="H15" s="32"/>
      <c r="I15" s="32"/>
      <c r="J15" s="32">
        <f t="shared" si="1"/>
        <v>34</v>
      </c>
      <c r="K15" s="32"/>
      <c r="L15" s="32"/>
      <c r="M15" s="32">
        <f t="shared" si="2"/>
        <v>33.999099999999999</v>
      </c>
      <c r="N15" s="32">
        <f t="shared" si="3"/>
        <v>2</v>
      </c>
      <c r="O15" s="32">
        <f t="shared" ca="1" si="4"/>
        <v>0</v>
      </c>
      <c r="P15" s="33" t="s">
        <v>799</v>
      </c>
      <c r="Q15" s="55">
        <f t="shared" si="5"/>
        <v>0</v>
      </c>
      <c r="R15" s="34">
        <f t="shared" si="6"/>
        <v>34.017800000000001</v>
      </c>
      <c r="S15" s="34">
        <v>17</v>
      </c>
      <c r="T15" s="32">
        <v>17</v>
      </c>
      <c r="U15" s="111"/>
      <c r="V15" s="32"/>
      <c r="W15" s="32"/>
      <c r="X15" s="32"/>
      <c r="AD15" s="1"/>
      <c r="AE15" s="1"/>
      <c r="AF15" s="25"/>
      <c r="AG15" s="25"/>
      <c r="AH15" s="25"/>
      <c r="AI15" s="25"/>
      <c r="AJ15" s="25"/>
    </row>
    <row r="16" spans="1:37" ht="15">
      <c r="A16" s="1">
        <v>9</v>
      </c>
      <c r="B16" s="1" t="s">
        <v>806</v>
      </c>
      <c r="C16" s="1" t="s">
        <v>33</v>
      </c>
      <c r="D16" s="34">
        <v>14</v>
      </c>
      <c r="E16" s="32">
        <v>19</v>
      </c>
      <c r="F16" s="111"/>
      <c r="G16" s="32"/>
      <c r="H16" s="32"/>
      <c r="I16" s="32"/>
      <c r="J16" s="32">
        <f t="shared" si="1"/>
        <v>33</v>
      </c>
      <c r="K16" s="32"/>
      <c r="L16" s="32"/>
      <c r="M16" s="32">
        <f t="shared" si="2"/>
        <v>32.999000000000002</v>
      </c>
      <c r="N16" s="32">
        <f t="shared" si="3"/>
        <v>2</v>
      </c>
      <c r="O16" s="32">
        <f t="shared" ca="1" si="4"/>
        <v>0</v>
      </c>
      <c r="P16" s="33" t="s">
        <v>799</v>
      </c>
      <c r="Q16" s="55">
        <f t="shared" si="5"/>
        <v>0</v>
      </c>
      <c r="R16" s="34">
        <f t="shared" si="6"/>
        <v>33.019399999999997</v>
      </c>
      <c r="S16" s="32">
        <v>19</v>
      </c>
      <c r="T16" s="34">
        <v>14</v>
      </c>
      <c r="U16" s="111"/>
      <c r="V16" s="32"/>
      <c r="W16" s="32"/>
      <c r="X16" s="32"/>
      <c r="AD16" s="1"/>
      <c r="AE16" s="1"/>
      <c r="AF16" s="25"/>
      <c r="AG16" s="25"/>
      <c r="AH16" s="25"/>
      <c r="AI16" s="25"/>
      <c r="AJ16" s="25"/>
    </row>
    <row r="17" spans="1:36" ht="15">
      <c r="A17" s="1">
        <v>10</v>
      </c>
      <c r="B17" s="1" t="s">
        <v>810</v>
      </c>
      <c r="C17" s="1" t="s">
        <v>53</v>
      </c>
      <c r="D17" s="34">
        <v>15</v>
      </c>
      <c r="E17" s="32">
        <v>15</v>
      </c>
      <c r="F17" s="111"/>
      <c r="G17" s="32"/>
      <c r="H17" s="32"/>
      <c r="I17" s="32"/>
      <c r="J17" s="32">
        <f t="shared" si="1"/>
        <v>30</v>
      </c>
      <c r="K17" s="32"/>
      <c r="L17" s="32"/>
      <c r="M17" s="32">
        <f t="shared" si="2"/>
        <v>29.998899999999999</v>
      </c>
      <c r="N17" s="32">
        <f t="shared" si="3"/>
        <v>2</v>
      </c>
      <c r="O17" s="32">
        <f t="shared" ca="1" si="4"/>
        <v>0</v>
      </c>
      <c r="P17" s="33" t="s">
        <v>799</v>
      </c>
      <c r="Q17" s="55">
        <f t="shared" si="5"/>
        <v>0</v>
      </c>
      <c r="R17" s="34">
        <f t="shared" si="6"/>
        <v>30.0154</v>
      </c>
      <c r="S17" s="34">
        <v>15</v>
      </c>
      <c r="T17" s="32">
        <v>15</v>
      </c>
      <c r="U17" s="111"/>
      <c r="V17" s="32"/>
      <c r="W17" s="32"/>
      <c r="X17" s="32"/>
      <c r="AD17" s="1"/>
      <c r="AE17" s="1"/>
      <c r="AF17" s="25"/>
      <c r="AG17" s="25"/>
      <c r="AH17" s="25"/>
      <c r="AI17" s="25"/>
      <c r="AJ17" s="25"/>
    </row>
    <row r="18" spans="1:36" ht="15">
      <c r="A18" s="1">
        <v>11</v>
      </c>
      <c r="B18" s="1" t="s">
        <v>811</v>
      </c>
      <c r="C18" s="1" t="s">
        <v>53</v>
      </c>
      <c r="D18" s="34">
        <v>13</v>
      </c>
      <c r="E18" s="32">
        <v>14</v>
      </c>
      <c r="F18" s="111"/>
      <c r="G18" s="32"/>
      <c r="H18" s="32"/>
      <c r="I18" s="32"/>
      <c r="J18" s="32">
        <f t="shared" si="1"/>
        <v>27</v>
      </c>
      <c r="K18" s="32"/>
      <c r="L18" s="32"/>
      <c r="M18" s="32">
        <f t="shared" si="2"/>
        <v>26.998799999999999</v>
      </c>
      <c r="N18" s="32">
        <f t="shared" si="3"/>
        <v>2</v>
      </c>
      <c r="O18" s="32">
        <f t="shared" ca="1" si="4"/>
        <v>0</v>
      </c>
      <c r="P18" s="33" t="s">
        <v>799</v>
      </c>
      <c r="Q18" s="55">
        <f t="shared" si="5"/>
        <v>0</v>
      </c>
      <c r="R18" s="34">
        <f t="shared" si="6"/>
        <v>27.014099999999999</v>
      </c>
      <c r="S18" s="32">
        <v>14</v>
      </c>
      <c r="T18" s="34">
        <v>13</v>
      </c>
      <c r="U18" s="111"/>
      <c r="V18" s="32"/>
      <c r="W18" s="32"/>
      <c r="X18" s="32"/>
      <c r="AD18" s="1"/>
      <c r="AE18" s="1"/>
      <c r="AF18" s="25"/>
      <c r="AG18" s="25"/>
      <c r="AH18" s="25"/>
      <c r="AI18" s="25"/>
      <c r="AJ18" s="25"/>
    </row>
    <row r="19" spans="1:36" ht="15">
      <c r="A19" s="1">
        <v>12</v>
      </c>
      <c r="B19" s="1" t="s">
        <v>869</v>
      </c>
      <c r="C19" s="1" t="s">
        <v>53</v>
      </c>
      <c r="D19" s="34">
        <v>22</v>
      </c>
      <c r="E19" s="32"/>
      <c r="F19" s="111"/>
      <c r="G19" s="32"/>
      <c r="H19" s="32"/>
      <c r="I19" s="32"/>
      <c r="J19" s="32">
        <f t="shared" si="1"/>
        <v>22</v>
      </c>
      <c r="K19" s="32"/>
      <c r="L19" s="32"/>
      <c r="M19" s="32">
        <f t="shared" si="2"/>
        <v>21.998699999999999</v>
      </c>
      <c r="N19" s="32">
        <f t="shared" si="3"/>
        <v>1</v>
      </c>
      <c r="O19" s="32">
        <f t="shared" ca="1" si="4"/>
        <v>0</v>
      </c>
      <c r="P19" s="33" t="s">
        <v>799</v>
      </c>
      <c r="Q19" s="55">
        <f t="shared" si="5"/>
        <v>0</v>
      </c>
      <c r="R19" s="34">
        <f t="shared" si="6"/>
        <v>22.020699999999998</v>
      </c>
      <c r="S19" s="34">
        <v>22</v>
      </c>
      <c r="T19" s="32"/>
      <c r="U19" s="111"/>
      <c r="V19" s="32"/>
      <c r="W19" s="32"/>
      <c r="X19" s="32"/>
      <c r="AD19" s="1"/>
      <c r="AE19" s="1"/>
      <c r="AF19" s="25"/>
      <c r="AG19" s="25"/>
      <c r="AH19" s="25"/>
      <c r="AI19" s="25"/>
      <c r="AJ19" s="25"/>
    </row>
    <row r="20" spans="1:36" ht="15">
      <c r="A20" s="1">
        <v>13</v>
      </c>
      <c r="B20" s="1" t="s">
        <v>870</v>
      </c>
      <c r="C20" s="1" t="s">
        <v>59</v>
      </c>
      <c r="D20" s="34">
        <v>18</v>
      </c>
      <c r="E20" s="32"/>
      <c r="F20" s="111"/>
      <c r="G20" s="32"/>
      <c r="H20" s="32"/>
      <c r="I20" s="32"/>
      <c r="J20" s="32">
        <f t="shared" si="1"/>
        <v>18</v>
      </c>
      <c r="K20" s="32"/>
      <c r="L20" s="32"/>
      <c r="M20" s="32">
        <f t="shared" si="2"/>
        <v>17.9986</v>
      </c>
      <c r="N20" s="32">
        <f t="shared" si="3"/>
        <v>1</v>
      </c>
      <c r="O20" s="32">
        <f t="shared" ca="1" si="4"/>
        <v>0</v>
      </c>
      <c r="P20" s="33" t="s">
        <v>799</v>
      </c>
      <c r="Q20" s="55">
        <f t="shared" si="5"/>
        <v>0</v>
      </c>
      <c r="R20" s="34">
        <f t="shared" si="6"/>
        <v>18.0166</v>
      </c>
      <c r="S20" s="34">
        <v>18</v>
      </c>
      <c r="T20" s="32"/>
      <c r="U20" s="111"/>
      <c r="V20" s="32"/>
      <c r="W20" s="32"/>
      <c r="X20" s="32"/>
      <c r="AD20" s="1"/>
      <c r="AE20" s="1"/>
      <c r="AF20" s="25"/>
      <c r="AG20" s="25"/>
      <c r="AH20" s="25"/>
      <c r="AI20" s="25"/>
      <c r="AJ20" s="25"/>
    </row>
    <row r="21" spans="1:36" ht="15">
      <c r="A21" s="1">
        <v>14</v>
      </c>
      <c r="B21" s="1" t="s">
        <v>809</v>
      </c>
      <c r="C21" s="1" t="s">
        <v>23</v>
      </c>
      <c r="D21" s="34"/>
      <c r="E21" s="32">
        <v>16</v>
      </c>
      <c r="F21" s="111"/>
      <c r="G21" s="32"/>
      <c r="H21" s="32"/>
      <c r="I21" s="32"/>
      <c r="J21" s="32">
        <f t="shared" si="1"/>
        <v>16</v>
      </c>
      <c r="K21" s="32"/>
      <c r="L21" s="32"/>
      <c r="M21" s="32">
        <f t="shared" si="2"/>
        <v>15.9985</v>
      </c>
      <c r="N21" s="32">
        <f t="shared" si="3"/>
        <v>1</v>
      </c>
      <c r="O21" s="32" t="str">
        <f t="shared" ca="1" si="4"/>
        <v>Y</v>
      </c>
      <c r="P21" s="33" t="s">
        <v>799</v>
      </c>
      <c r="Q21" s="55">
        <f t="shared" si="5"/>
        <v>0</v>
      </c>
      <c r="R21" s="34">
        <f t="shared" si="6"/>
        <v>16.014499999999998</v>
      </c>
      <c r="S21" s="32">
        <v>16</v>
      </c>
      <c r="T21" s="34"/>
      <c r="U21" s="111"/>
      <c r="V21" s="32"/>
      <c r="W21" s="32"/>
      <c r="X21" s="32"/>
      <c r="AD21" s="1"/>
      <c r="AE21" s="1"/>
      <c r="AF21" s="25"/>
      <c r="AG21" s="25"/>
      <c r="AH21" s="25"/>
      <c r="AI21" s="25"/>
      <c r="AJ21" s="25"/>
    </row>
    <row r="22" spans="1:36" ht="15">
      <c r="A22" s="1">
        <v>15</v>
      </c>
      <c r="B22" s="1" t="s">
        <v>812</v>
      </c>
      <c r="C22" s="1" t="s">
        <v>36</v>
      </c>
      <c r="D22" s="34"/>
      <c r="E22" s="32">
        <v>13</v>
      </c>
      <c r="F22" s="111"/>
      <c r="G22" s="32"/>
      <c r="H22" s="32"/>
      <c r="I22" s="32"/>
      <c r="J22" s="32">
        <f t="shared" si="1"/>
        <v>13</v>
      </c>
      <c r="K22" s="32"/>
      <c r="L22" s="32"/>
      <c r="M22" s="32">
        <f t="shared" si="2"/>
        <v>12.9984</v>
      </c>
      <c r="N22" s="32">
        <f t="shared" si="3"/>
        <v>1</v>
      </c>
      <c r="O22" s="32" t="str">
        <f t="shared" ca="1" si="4"/>
        <v>Y</v>
      </c>
      <c r="P22" s="33" t="s">
        <v>799</v>
      </c>
      <c r="Q22" s="55">
        <f t="shared" si="5"/>
        <v>0</v>
      </c>
      <c r="R22" s="34">
        <f t="shared" si="6"/>
        <v>13.0114</v>
      </c>
      <c r="S22" s="32">
        <v>13</v>
      </c>
      <c r="T22" s="34"/>
      <c r="U22" s="111"/>
      <c r="V22" s="32"/>
      <c r="W22" s="32"/>
      <c r="X22" s="32"/>
      <c r="AD22" s="1"/>
      <c r="AE22" s="1"/>
      <c r="AF22" s="25"/>
      <c r="AG22" s="25"/>
      <c r="AH22" s="25"/>
      <c r="AI22" s="25"/>
      <c r="AJ22" s="25"/>
    </row>
    <row r="23" spans="1:36" ht="3" customHeight="1">
      <c r="C23" s="112"/>
      <c r="D23" s="113"/>
      <c r="E23" s="114"/>
      <c r="F23" s="114"/>
      <c r="G23" s="32"/>
      <c r="H23" s="115"/>
      <c r="I23" s="32"/>
      <c r="J23" s="32"/>
      <c r="K23" s="32"/>
      <c r="L23" s="32"/>
      <c r="M23" s="32"/>
      <c r="N23" s="32"/>
      <c r="O23" s="32"/>
      <c r="P23" s="32"/>
      <c r="Q23" s="32"/>
      <c r="R23" s="34"/>
      <c r="S23" s="32"/>
      <c r="T23" s="32"/>
      <c r="U23" s="32"/>
      <c r="V23" s="32"/>
      <c r="W23" s="32"/>
      <c r="X23" s="32"/>
      <c r="AD23" s="1"/>
      <c r="AE23" s="38"/>
      <c r="AF23" s="25"/>
      <c r="AG23" s="25"/>
      <c r="AH23" s="25"/>
      <c r="AI23" s="25"/>
      <c r="AJ23" s="25"/>
    </row>
    <row r="24" spans="1:36" ht="15">
      <c r="C24" s="112"/>
      <c r="D24" s="113"/>
      <c r="E24" s="114"/>
      <c r="F24" s="114"/>
      <c r="G24" s="32"/>
      <c r="H24" s="115"/>
      <c r="I24" s="32"/>
      <c r="J24" s="32"/>
      <c r="K24" s="32"/>
      <c r="L24" s="32"/>
      <c r="M24" s="32"/>
      <c r="N24" s="32"/>
      <c r="O24" s="32"/>
      <c r="P24" s="32"/>
      <c r="Q24" s="32"/>
      <c r="R24" s="34"/>
      <c r="S24" s="32"/>
      <c r="T24" s="32"/>
      <c r="U24" s="32"/>
      <c r="V24" s="32"/>
      <c r="W24" s="32"/>
      <c r="X24" s="32"/>
      <c r="AD24" s="1"/>
      <c r="AE24" s="38"/>
      <c r="AF24" s="25"/>
      <c r="AG24" s="25"/>
      <c r="AH24" s="25"/>
      <c r="AI24" s="25"/>
      <c r="AJ24" s="25"/>
    </row>
    <row r="25" spans="1:36" ht="15">
      <c r="A25" s="26" t="s">
        <v>813</v>
      </c>
      <c r="C25" s="112"/>
      <c r="D25" s="113"/>
      <c r="E25" s="114"/>
      <c r="F25" s="114"/>
      <c r="G25" s="32"/>
      <c r="H25" s="32"/>
      <c r="I25" s="32"/>
      <c r="J25" s="32"/>
      <c r="K25" s="32"/>
      <c r="L25" s="32"/>
      <c r="M25" s="32"/>
      <c r="N25" s="32"/>
      <c r="O25" s="32"/>
      <c r="P25" s="85" t="str">
        <f>A25</f>
        <v>U11G</v>
      </c>
      <c r="Q25" s="32"/>
      <c r="R25" s="34"/>
      <c r="S25" s="32"/>
      <c r="T25" s="32"/>
      <c r="U25" s="32"/>
      <c r="V25" s="32"/>
      <c r="W25" s="32"/>
      <c r="X25" s="32"/>
      <c r="AD25" s="1"/>
      <c r="AE25" s="38"/>
      <c r="AF25" s="25"/>
      <c r="AG25" s="25"/>
      <c r="AH25" s="25">
        <v>79</v>
      </c>
      <c r="AI25" s="25">
        <v>64</v>
      </c>
      <c r="AJ25" s="25">
        <v>64</v>
      </c>
    </row>
    <row r="26" spans="1:36">
      <c r="A26" s="1">
        <v>1</v>
      </c>
      <c r="B26" s="1" t="s">
        <v>814</v>
      </c>
      <c r="C26" s="99" t="s">
        <v>96</v>
      </c>
      <c r="D26" s="116">
        <v>23</v>
      </c>
      <c r="E26" s="114">
        <v>25</v>
      </c>
      <c r="F26" s="114"/>
      <c r="G26" s="32"/>
      <c r="H26" s="32"/>
      <c r="I26" s="32"/>
      <c r="J26" s="32">
        <f t="shared" ref="J26:J53" si="7">IFERROR(LARGE(D26:I26,1),0)+IF($C$5&gt;=2,IFERROR(LARGE(D26:I26,2),0),0)+IF($C$5&gt;=3,IFERROR(LARGE(D26:I26,3),0),0)+IF($C$5&gt;=4,IFERROR(LARGE(D26:I26,4),0),0)+IF($C$5&gt;=5,IFERROR(LARGE(D26:I26,5),0),0)+IF($C$5&gt;=6,IFERROR(LARGE(D26:I26,6),0),0)</f>
        <v>48</v>
      </c>
      <c r="K26" s="32"/>
      <c r="L26" s="32" t="s">
        <v>871</v>
      </c>
      <c r="M26" s="32">
        <f t="shared" ref="M26:M53" si="8">J26-(ROW(J26)-ROW(J$6))/10000</f>
        <v>47.997999999999998</v>
      </c>
      <c r="N26" s="32">
        <f t="shared" ref="N26:N53" si="9">COUNT(D26:I26)</f>
        <v>2</v>
      </c>
      <c r="O26" s="32">
        <f t="shared" ref="O26:O53" ca="1" si="10">IF(AND(N26=1,OFFSET(C26,0,O$3)&gt;0),"Y",0)</f>
        <v>0</v>
      </c>
      <c r="P26" s="33" t="s">
        <v>813</v>
      </c>
      <c r="Q26" s="55">
        <f t="shared" ref="Q26:Q53" si="11">1-(P26=P25)</f>
        <v>0</v>
      </c>
      <c r="R26" s="34">
        <f t="shared" ref="R26:R53" si="12">M26+S26/1000+T26/10000+U26/100000+V26/1000000+W26/10000000+X26/100000000</f>
        <v>48.025299999999994</v>
      </c>
      <c r="S26" s="114">
        <v>25</v>
      </c>
      <c r="T26" s="116">
        <v>23</v>
      </c>
      <c r="U26" s="114"/>
      <c r="V26" s="32"/>
      <c r="W26" s="32"/>
      <c r="X26" s="32"/>
      <c r="AD26" s="1"/>
      <c r="AE26" s="38"/>
      <c r="AF26" s="25"/>
      <c r="AG26" s="25"/>
      <c r="AH26" s="25"/>
      <c r="AI26" s="25"/>
      <c r="AJ26" s="25"/>
    </row>
    <row r="27" spans="1:36">
      <c r="A27" s="1">
        <v>2</v>
      </c>
      <c r="B27" s="1" t="s">
        <v>819</v>
      </c>
      <c r="C27" s="99" t="s">
        <v>53</v>
      </c>
      <c r="D27" s="116">
        <v>22</v>
      </c>
      <c r="E27" s="114">
        <v>20</v>
      </c>
      <c r="F27" s="114"/>
      <c r="G27" s="32"/>
      <c r="H27" s="32"/>
      <c r="I27" s="32"/>
      <c r="J27" s="32">
        <f t="shared" si="7"/>
        <v>42</v>
      </c>
      <c r="K27" s="32"/>
      <c r="L27" s="32" t="s">
        <v>872</v>
      </c>
      <c r="M27" s="32">
        <f t="shared" si="8"/>
        <v>41.997900000000001</v>
      </c>
      <c r="N27" s="32">
        <f t="shared" si="9"/>
        <v>2</v>
      </c>
      <c r="O27" s="32">
        <f t="shared" ca="1" si="10"/>
        <v>0</v>
      </c>
      <c r="P27" s="33" t="s">
        <v>813</v>
      </c>
      <c r="Q27" s="55">
        <f t="shared" si="11"/>
        <v>0</v>
      </c>
      <c r="R27" s="34">
        <f t="shared" si="12"/>
        <v>42.021900000000002</v>
      </c>
      <c r="S27" s="116">
        <v>22</v>
      </c>
      <c r="T27" s="114">
        <v>20</v>
      </c>
      <c r="U27" s="114"/>
      <c r="V27" s="32"/>
      <c r="W27" s="32"/>
      <c r="X27" s="32"/>
      <c r="AD27" s="1"/>
      <c r="AE27" s="38"/>
      <c r="AF27" s="25"/>
      <c r="AG27" s="25"/>
      <c r="AH27" s="25"/>
      <c r="AI27" s="25"/>
      <c r="AJ27" s="25"/>
    </row>
    <row r="28" spans="1:36">
      <c r="A28" s="1">
        <v>3</v>
      </c>
      <c r="B28" s="1" t="s">
        <v>820</v>
      </c>
      <c r="C28" s="99" t="s">
        <v>53</v>
      </c>
      <c r="D28" s="116">
        <v>21</v>
      </c>
      <c r="E28" s="114">
        <v>19</v>
      </c>
      <c r="F28" s="114"/>
      <c r="G28" s="32"/>
      <c r="H28" s="32"/>
      <c r="I28" s="32"/>
      <c r="J28" s="32">
        <f t="shared" si="7"/>
        <v>40</v>
      </c>
      <c r="K28" s="32"/>
      <c r="L28" s="32" t="s">
        <v>873</v>
      </c>
      <c r="M28" s="32">
        <f t="shared" si="8"/>
        <v>39.997799999999998</v>
      </c>
      <c r="N28" s="32">
        <f t="shared" si="9"/>
        <v>2</v>
      </c>
      <c r="O28" s="32">
        <f t="shared" ca="1" si="10"/>
        <v>0</v>
      </c>
      <c r="P28" s="33" t="s">
        <v>813</v>
      </c>
      <c r="Q28" s="55">
        <f t="shared" si="11"/>
        <v>0</v>
      </c>
      <c r="R28" s="34">
        <f t="shared" si="12"/>
        <v>40.020699999999998</v>
      </c>
      <c r="S28" s="116">
        <v>21</v>
      </c>
      <c r="T28" s="114">
        <v>19</v>
      </c>
      <c r="U28" s="114"/>
      <c r="V28" s="32"/>
      <c r="W28" s="32"/>
      <c r="X28" s="32"/>
      <c r="AD28" s="1"/>
      <c r="AE28" s="38"/>
      <c r="AF28" s="25"/>
      <c r="AG28" s="25"/>
      <c r="AH28" s="25"/>
      <c r="AI28" s="25"/>
      <c r="AJ28" s="25"/>
    </row>
    <row r="29" spans="1:36">
      <c r="A29" s="1">
        <v>4</v>
      </c>
      <c r="B29" s="1" t="s">
        <v>822</v>
      </c>
      <c r="C29" s="99" t="s">
        <v>53</v>
      </c>
      <c r="D29" s="116">
        <v>20</v>
      </c>
      <c r="E29" s="114">
        <v>17</v>
      </c>
      <c r="F29" s="114"/>
      <c r="G29" s="32"/>
      <c r="H29" s="32"/>
      <c r="I29" s="32"/>
      <c r="J29" s="32">
        <f t="shared" si="7"/>
        <v>37</v>
      </c>
      <c r="K29" s="32"/>
      <c r="L29" s="32"/>
      <c r="M29" s="32">
        <f t="shared" si="8"/>
        <v>36.997700000000002</v>
      </c>
      <c r="N29" s="32">
        <f t="shared" si="9"/>
        <v>2</v>
      </c>
      <c r="O29" s="32">
        <f t="shared" ca="1" si="10"/>
        <v>0</v>
      </c>
      <c r="P29" s="33" t="s">
        <v>813</v>
      </c>
      <c r="Q29" s="55">
        <f t="shared" si="11"/>
        <v>0</v>
      </c>
      <c r="R29" s="34">
        <f t="shared" si="12"/>
        <v>37.019400000000005</v>
      </c>
      <c r="S29" s="116">
        <v>20</v>
      </c>
      <c r="T29" s="114">
        <v>17</v>
      </c>
      <c r="U29" s="114"/>
      <c r="V29" s="32"/>
      <c r="W29" s="32"/>
      <c r="X29" s="32"/>
      <c r="AD29" s="1"/>
      <c r="AE29" s="38"/>
      <c r="AF29" s="25"/>
      <c r="AG29" s="25"/>
      <c r="AH29" s="25"/>
      <c r="AI29" s="25"/>
      <c r="AJ29" s="25"/>
    </row>
    <row r="30" spans="1:36">
      <c r="A30" s="1">
        <v>5</v>
      </c>
      <c r="B30" s="1" t="s">
        <v>824</v>
      </c>
      <c r="C30" s="99" t="s">
        <v>53</v>
      </c>
      <c r="D30" s="116">
        <v>19</v>
      </c>
      <c r="E30" s="114">
        <v>15</v>
      </c>
      <c r="F30" s="114"/>
      <c r="G30" s="32"/>
      <c r="H30" s="32"/>
      <c r="I30" s="32"/>
      <c r="J30" s="32">
        <f t="shared" si="7"/>
        <v>34</v>
      </c>
      <c r="K30" s="32"/>
      <c r="L30" s="32"/>
      <c r="M30" s="32">
        <f t="shared" si="8"/>
        <v>33.997599999999998</v>
      </c>
      <c r="N30" s="32">
        <f t="shared" si="9"/>
        <v>2</v>
      </c>
      <c r="O30" s="32">
        <f t="shared" ca="1" si="10"/>
        <v>0</v>
      </c>
      <c r="P30" s="33" t="s">
        <v>813</v>
      </c>
      <c r="Q30" s="55">
        <f t="shared" si="11"/>
        <v>0</v>
      </c>
      <c r="R30" s="34">
        <f t="shared" si="12"/>
        <v>34.018099999999997</v>
      </c>
      <c r="S30" s="116">
        <v>19</v>
      </c>
      <c r="T30" s="114">
        <v>15</v>
      </c>
      <c r="U30" s="114"/>
      <c r="V30" s="32"/>
      <c r="W30" s="32"/>
      <c r="X30" s="32"/>
      <c r="AD30" s="1"/>
      <c r="AE30" s="38"/>
      <c r="AF30" s="25"/>
      <c r="AG30" s="25"/>
      <c r="AH30" s="25"/>
      <c r="AI30" s="25"/>
      <c r="AJ30" s="25"/>
    </row>
    <row r="31" spans="1:36">
      <c r="A31" s="1">
        <v>6</v>
      </c>
      <c r="B31" s="1" t="s">
        <v>823</v>
      </c>
      <c r="C31" s="99" t="s">
        <v>53</v>
      </c>
      <c r="D31" s="116">
        <v>18</v>
      </c>
      <c r="E31" s="114">
        <v>16</v>
      </c>
      <c r="F31" s="114"/>
      <c r="G31" s="32"/>
      <c r="H31" s="32"/>
      <c r="I31" s="32"/>
      <c r="J31" s="32">
        <f t="shared" si="7"/>
        <v>34</v>
      </c>
      <c r="K31" s="32"/>
      <c r="L31" s="32"/>
      <c r="M31" s="32">
        <f t="shared" si="8"/>
        <v>33.997500000000002</v>
      </c>
      <c r="N31" s="32">
        <f t="shared" si="9"/>
        <v>2</v>
      </c>
      <c r="O31" s="32">
        <f t="shared" ca="1" si="10"/>
        <v>0</v>
      </c>
      <c r="P31" s="33" t="s">
        <v>813</v>
      </c>
      <c r="Q31" s="55">
        <f t="shared" si="11"/>
        <v>0</v>
      </c>
      <c r="R31" s="34">
        <f t="shared" si="12"/>
        <v>34.017100000000006</v>
      </c>
      <c r="S31" s="116">
        <v>18</v>
      </c>
      <c r="T31" s="114">
        <v>16</v>
      </c>
      <c r="U31" s="114"/>
      <c r="V31" s="32"/>
      <c r="W31" s="32"/>
      <c r="X31" s="32"/>
      <c r="AD31" s="1"/>
      <c r="AE31" s="38"/>
      <c r="AF31" s="25"/>
      <c r="AG31" s="25"/>
      <c r="AH31" s="25"/>
      <c r="AI31" s="25"/>
      <c r="AJ31" s="25"/>
    </row>
    <row r="32" spans="1:36">
      <c r="A32" s="1">
        <v>7</v>
      </c>
      <c r="B32" s="1" t="s">
        <v>825</v>
      </c>
      <c r="C32" s="99" t="s">
        <v>23</v>
      </c>
      <c r="D32" s="116">
        <v>15</v>
      </c>
      <c r="E32" s="114">
        <v>14</v>
      </c>
      <c r="F32" s="114"/>
      <c r="G32" s="32"/>
      <c r="H32" s="32"/>
      <c r="I32" s="32"/>
      <c r="J32" s="32">
        <f t="shared" si="7"/>
        <v>29</v>
      </c>
      <c r="K32" s="32"/>
      <c r="L32" s="32"/>
      <c r="M32" s="32">
        <f t="shared" si="8"/>
        <v>28.997399999999999</v>
      </c>
      <c r="N32" s="32">
        <f t="shared" si="9"/>
        <v>2</v>
      </c>
      <c r="O32" s="32">
        <f t="shared" ca="1" si="10"/>
        <v>0</v>
      </c>
      <c r="P32" s="33" t="s">
        <v>813</v>
      </c>
      <c r="Q32" s="55">
        <f t="shared" si="11"/>
        <v>0</v>
      </c>
      <c r="R32" s="34">
        <f t="shared" si="12"/>
        <v>29.0138</v>
      </c>
      <c r="S32" s="116">
        <v>15</v>
      </c>
      <c r="T32" s="114">
        <v>14</v>
      </c>
      <c r="U32" s="114"/>
      <c r="V32" s="32"/>
      <c r="W32" s="32"/>
      <c r="X32" s="32"/>
      <c r="AD32" s="1"/>
      <c r="AE32" s="38"/>
      <c r="AF32" s="25"/>
      <c r="AG32" s="25"/>
      <c r="AH32" s="25"/>
      <c r="AI32" s="25"/>
      <c r="AJ32" s="25"/>
    </row>
    <row r="33" spans="1:36">
      <c r="A33" s="1">
        <v>8</v>
      </c>
      <c r="B33" s="1" t="s">
        <v>874</v>
      </c>
      <c r="C33" s="99" t="s">
        <v>96</v>
      </c>
      <c r="D33" s="116">
        <v>25</v>
      </c>
      <c r="E33" s="114"/>
      <c r="F33" s="114"/>
      <c r="G33" s="32"/>
      <c r="H33" s="32"/>
      <c r="I33" s="32"/>
      <c r="J33" s="32">
        <f t="shared" si="7"/>
        <v>25</v>
      </c>
      <c r="K33" s="32"/>
      <c r="L33" s="32"/>
      <c r="M33" s="32">
        <f t="shared" si="8"/>
        <v>24.997299999999999</v>
      </c>
      <c r="N33" s="32">
        <f t="shared" si="9"/>
        <v>1</v>
      </c>
      <c r="O33" s="32">
        <f t="shared" ca="1" si="10"/>
        <v>0</v>
      </c>
      <c r="P33" s="33" t="s">
        <v>813</v>
      </c>
      <c r="Q33" s="55">
        <f t="shared" si="11"/>
        <v>0</v>
      </c>
      <c r="R33" s="34">
        <f t="shared" si="12"/>
        <v>25.022299999999998</v>
      </c>
      <c r="S33" s="116">
        <v>25</v>
      </c>
      <c r="T33" s="114"/>
      <c r="U33" s="114"/>
      <c r="V33" s="32"/>
      <c r="W33" s="32"/>
      <c r="X33" s="32"/>
      <c r="AD33" s="1"/>
      <c r="AE33" s="38"/>
      <c r="AF33" s="25"/>
      <c r="AG33" s="25"/>
      <c r="AH33" s="25"/>
      <c r="AI33" s="25"/>
      <c r="AJ33" s="25"/>
    </row>
    <row r="34" spans="1:36">
      <c r="A34" s="1">
        <v>9</v>
      </c>
      <c r="B34" s="1" t="s">
        <v>815</v>
      </c>
      <c r="C34" s="99" t="s">
        <v>108</v>
      </c>
      <c r="D34" s="116"/>
      <c r="E34" s="114">
        <v>24</v>
      </c>
      <c r="F34" s="114"/>
      <c r="G34" s="32"/>
      <c r="H34" s="32"/>
      <c r="I34" s="32"/>
      <c r="J34" s="32">
        <f t="shared" si="7"/>
        <v>24</v>
      </c>
      <c r="K34" s="32"/>
      <c r="L34" s="32"/>
      <c r="M34" s="32">
        <f t="shared" si="8"/>
        <v>23.997199999999999</v>
      </c>
      <c r="N34" s="32">
        <f t="shared" si="9"/>
        <v>1</v>
      </c>
      <c r="O34" s="32" t="str">
        <f t="shared" ca="1" si="10"/>
        <v>Y</v>
      </c>
      <c r="P34" s="33" t="s">
        <v>813</v>
      </c>
      <c r="Q34" s="55">
        <f t="shared" si="11"/>
        <v>0</v>
      </c>
      <c r="R34" s="34">
        <f t="shared" si="12"/>
        <v>24.0212</v>
      </c>
      <c r="S34" s="114">
        <v>24</v>
      </c>
      <c r="T34" s="116"/>
      <c r="U34" s="114"/>
      <c r="V34" s="32"/>
      <c r="W34" s="32"/>
      <c r="X34" s="32"/>
      <c r="AD34" s="1"/>
      <c r="AE34" s="38"/>
      <c r="AF34" s="25"/>
      <c r="AG34" s="25"/>
      <c r="AH34" s="25"/>
      <c r="AI34" s="25"/>
      <c r="AJ34" s="25"/>
    </row>
    <row r="35" spans="1:36">
      <c r="A35" s="1">
        <v>10</v>
      </c>
      <c r="B35" s="1" t="s">
        <v>875</v>
      </c>
      <c r="C35" s="99" t="s">
        <v>876</v>
      </c>
      <c r="D35" s="116">
        <v>24</v>
      </c>
      <c r="E35" s="114"/>
      <c r="F35" s="114"/>
      <c r="G35" s="32"/>
      <c r="H35" s="32"/>
      <c r="I35" s="32"/>
      <c r="J35" s="32">
        <f t="shared" si="7"/>
        <v>24</v>
      </c>
      <c r="K35" s="32"/>
      <c r="L35" s="32"/>
      <c r="M35" s="32">
        <f t="shared" si="8"/>
        <v>23.9971</v>
      </c>
      <c r="N35" s="32">
        <f t="shared" si="9"/>
        <v>1</v>
      </c>
      <c r="O35" s="32">
        <f t="shared" ca="1" si="10"/>
        <v>0</v>
      </c>
      <c r="P35" s="33" t="s">
        <v>813</v>
      </c>
      <c r="Q35" s="55">
        <f t="shared" si="11"/>
        <v>0</v>
      </c>
      <c r="R35" s="34">
        <f t="shared" si="12"/>
        <v>24.021100000000001</v>
      </c>
      <c r="S35" s="116">
        <v>24</v>
      </c>
      <c r="T35" s="114"/>
      <c r="U35" s="114"/>
      <c r="V35" s="32"/>
      <c r="W35" s="32"/>
      <c r="X35" s="32"/>
      <c r="AD35" s="1"/>
      <c r="AE35" s="38"/>
      <c r="AF35" s="25"/>
      <c r="AG35" s="25"/>
      <c r="AH35" s="25"/>
      <c r="AI35" s="25"/>
      <c r="AJ35" s="25"/>
    </row>
    <row r="36" spans="1:36">
      <c r="A36" s="1">
        <v>11</v>
      </c>
      <c r="B36" s="1" t="s">
        <v>816</v>
      </c>
      <c r="C36" s="99" t="s">
        <v>108</v>
      </c>
      <c r="D36" s="116"/>
      <c r="E36" s="114">
        <v>23</v>
      </c>
      <c r="F36" s="114"/>
      <c r="G36" s="32"/>
      <c r="H36" s="32"/>
      <c r="I36" s="32"/>
      <c r="J36" s="32">
        <f t="shared" si="7"/>
        <v>23</v>
      </c>
      <c r="K36" s="32"/>
      <c r="L36" s="32"/>
      <c r="M36" s="32">
        <f t="shared" si="8"/>
        <v>22.997</v>
      </c>
      <c r="N36" s="32">
        <f t="shared" si="9"/>
        <v>1</v>
      </c>
      <c r="O36" s="32" t="str">
        <f t="shared" ca="1" si="10"/>
        <v>Y</v>
      </c>
      <c r="P36" s="33" t="s">
        <v>813</v>
      </c>
      <c r="Q36" s="55">
        <f t="shared" si="11"/>
        <v>0</v>
      </c>
      <c r="R36" s="34">
        <f t="shared" si="12"/>
        <v>23.02</v>
      </c>
      <c r="S36" s="114">
        <v>23</v>
      </c>
      <c r="T36" s="116"/>
      <c r="U36" s="114"/>
      <c r="V36" s="32"/>
      <c r="W36" s="32"/>
      <c r="X36" s="32"/>
      <c r="AD36" s="1"/>
      <c r="AE36" s="38"/>
      <c r="AF36" s="25"/>
      <c r="AG36" s="25"/>
      <c r="AH36" s="25"/>
      <c r="AI36" s="25"/>
      <c r="AJ36" s="25"/>
    </row>
    <row r="37" spans="1:36">
      <c r="A37" s="1">
        <v>12</v>
      </c>
      <c r="B37" s="1" t="s">
        <v>830</v>
      </c>
      <c r="C37" s="99" t="s">
        <v>53</v>
      </c>
      <c r="D37" s="116">
        <v>14</v>
      </c>
      <c r="E37" s="114">
        <v>9</v>
      </c>
      <c r="F37" s="114"/>
      <c r="G37" s="32"/>
      <c r="H37" s="32"/>
      <c r="I37" s="32"/>
      <c r="J37" s="32">
        <f t="shared" si="7"/>
        <v>23</v>
      </c>
      <c r="K37" s="32"/>
      <c r="L37" s="32"/>
      <c r="M37" s="32">
        <f t="shared" si="8"/>
        <v>22.9969</v>
      </c>
      <c r="N37" s="32">
        <f t="shared" si="9"/>
        <v>2</v>
      </c>
      <c r="O37" s="32">
        <f t="shared" ca="1" si="10"/>
        <v>0</v>
      </c>
      <c r="P37" s="33" t="s">
        <v>813</v>
      </c>
      <c r="Q37" s="55">
        <f t="shared" si="11"/>
        <v>0</v>
      </c>
      <c r="R37" s="34">
        <f t="shared" si="12"/>
        <v>23.011800000000001</v>
      </c>
      <c r="S37" s="116">
        <v>14</v>
      </c>
      <c r="T37" s="114">
        <v>9</v>
      </c>
      <c r="U37" s="114"/>
      <c r="V37" s="32"/>
      <c r="W37" s="32"/>
      <c r="X37" s="32"/>
      <c r="AD37" s="1"/>
      <c r="AE37" s="38"/>
      <c r="AF37" s="25"/>
      <c r="AG37" s="25"/>
      <c r="AH37" s="25"/>
      <c r="AI37" s="25"/>
      <c r="AJ37" s="25"/>
    </row>
    <row r="38" spans="1:36">
      <c r="A38" s="1">
        <v>13</v>
      </c>
      <c r="B38" s="1" t="s">
        <v>817</v>
      </c>
      <c r="C38" s="99" t="s">
        <v>23</v>
      </c>
      <c r="D38" s="116"/>
      <c r="E38" s="114">
        <v>22</v>
      </c>
      <c r="F38" s="114"/>
      <c r="G38" s="32"/>
      <c r="H38" s="32"/>
      <c r="I38" s="32"/>
      <c r="J38" s="32">
        <f t="shared" si="7"/>
        <v>22</v>
      </c>
      <c r="K38" s="32"/>
      <c r="L38" s="32"/>
      <c r="M38" s="32">
        <f t="shared" si="8"/>
        <v>21.9968</v>
      </c>
      <c r="N38" s="32">
        <f t="shared" si="9"/>
        <v>1</v>
      </c>
      <c r="O38" s="32" t="str">
        <f t="shared" ca="1" si="10"/>
        <v>Y</v>
      </c>
      <c r="P38" s="33" t="s">
        <v>813</v>
      </c>
      <c r="Q38" s="55">
        <f t="shared" si="11"/>
        <v>0</v>
      </c>
      <c r="R38" s="34">
        <f t="shared" si="12"/>
        <v>22.018799999999999</v>
      </c>
      <c r="S38" s="114">
        <v>22</v>
      </c>
      <c r="T38" s="116"/>
      <c r="U38" s="114"/>
      <c r="V38" s="32"/>
      <c r="W38" s="32"/>
      <c r="X38" s="32"/>
      <c r="AD38" s="1"/>
      <c r="AE38" s="38"/>
      <c r="AF38" s="25"/>
      <c r="AG38" s="25"/>
      <c r="AH38" s="25"/>
      <c r="AI38" s="25"/>
      <c r="AJ38" s="25"/>
    </row>
    <row r="39" spans="1:36">
      <c r="A39" s="1">
        <v>14</v>
      </c>
      <c r="B39" s="1" t="s">
        <v>818</v>
      </c>
      <c r="C39" s="99" t="s">
        <v>53</v>
      </c>
      <c r="D39" s="116"/>
      <c r="E39" s="114">
        <v>21</v>
      </c>
      <c r="F39" s="114"/>
      <c r="G39" s="32"/>
      <c r="H39" s="32"/>
      <c r="I39" s="32"/>
      <c r="J39" s="32">
        <f t="shared" si="7"/>
        <v>21</v>
      </c>
      <c r="K39" s="32"/>
      <c r="L39" s="32"/>
      <c r="M39" s="32">
        <f t="shared" si="8"/>
        <v>20.996700000000001</v>
      </c>
      <c r="N39" s="32">
        <f t="shared" si="9"/>
        <v>1</v>
      </c>
      <c r="O39" s="32" t="str">
        <f t="shared" ca="1" si="10"/>
        <v>Y</v>
      </c>
      <c r="P39" s="33" t="s">
        <v>813</v>
      </c>
      <c r="Q39" s="55">
        <f t="shared" si="11"/>
        <v>0</v>
      </c>
      <c r="R39" s="34">
        <f t="shared" si="12"/>
        <v>21.017700000000001</v>
      </c>
      <c r="S39" s="114">
        <v>21</v>
      </c>
      <c r="T39" s="116"/>
      <c r="U39" s="114"/>
      <c r="V39" s="32"/>
      <c r="W39" s="32"/>
      <c r="X39" s="32"/>
      <c r="AD39" s="1"/>
      <c r="AE39" s="38"/>
      <c r="AF39" s="25"/>
      <c r="AG39" s="25"/>
      <c r="AH39" s="25"/>
      <c r="AI39" s="25"/>
      <c r="AJ39" s="25"/>
    </row>
    <row r="40" spans="1:36">
      <c r="A40" s="1">
        <v>15</v>
      </c>
      <c r="B40" s="1" t="s">
        <v>832</v>
      </c>
      <c r="C40" s="99" t="s">
        <v>53</v>
      </c>
      <c r="D40" s="116">
        <v>13</v>
      </c>
      <c r="E40" s="114">
        <v>7</v>
      </c>
      <c r="F40" s="114"/>
      <c r="G40" s="32"/>
      <c r="H40" s="32"/>
      <c r="I40" s="32"/>
      <c r="J40" s="32">
        <f t="shared" si="7"/>
        <v>20</v>
      </c>
      <c r="K40" s="32"/>
      <c r="L40" s="32"/>
      <c r="M40" s="32">
        <f t="shared" si="8"/>
        <v>19.996600000000001</v>
      </c>
      <c r="N40" s="32">
        <f t="shared" si="9"/>
        <v>2</v>
      </c>
      <c r="O40" s="32">
        <f t="shared" ca="1" si="10"/>
        <v>0</v>
      </c>
      <c r="P40" s="33" t="s">
        <v>813</v>
      </c>
      <c r="Q40" s="55">
        <f t="shared" si="11"/>
        <v>0</v>
      </c>
      <c r="R40" s="34">
        <f t="shared" si="12"/>
        <v>20.010300000000001</v>
      </c>
      <c r="S40" s="116">
        <v>13</v>
      </c>
      <c r="T40" s="114">
        <v>7</v>
      </c>
      <c r="U40" s="114"/>
      <c r="V40" s="32"/>
      <c r="W40" s="32"/>
      <c r="X40" s="32"/>
      <c r="AD40" s="1"/>
      <c r="AE40" s="38"/>
      <c r="AF40" s="25"/>
      <c r="AG40" s="25"/>
      <c r="AH40" s="25"/>
      <c r="AI40" s="25"/>
      <c r="AJ40" s="25"/>
    </row>
    <row r="41" spans="1:36">
      <c r="A41" s="1">
        <v>16</v>
      </c>
      <c r="B41" s="1" t="s">
        <v>821</v>
      </c>
      <c r="C41" s="99" t="s">
        <v>53</v>
      </c>
      <c r="D41" s="116"/>
      <c r="E41" s="114">
        <v>18</v>
      </c>
      <c r="F41" s="114"/>
      <c r="G41" s="32"/>
      <c r="H41" s="32"/>
      <c r="I41" s="32"/>
      <c r="J41" s="32">
        <f t="shared" si="7"/>
        <v>18</v>
      </c>
      <c r="K41" s="32"/>
      <c r="L41" s="32"/>
      <c r="M41" s="32">
        <f t="shared" si="8"/>
        <v>17.996500000000001</v>
      </c>
      <c r="N41" s="32">
        <f t="shared" si="9"/>
        <v>1</v>
      </c>
      <c r="O41" s="32" t="str">
        <f t="shared" ca="1" si="10"/>
        <v>Y</v>
      </c>
      <c r="P41" s="33" t="s">
        <v>813</v>
      </c>
      <c r="Q41" s="55">
        <f t="shared" si="11"/>
        <v>0</v>
      </c>
      <c r="R41" s="34">
        <f t="shared" si="12"/>
        <v>18.014500000000002</v>
      </c>
      <c r="S41" s="114">
        <v>18</v>
      </c>
      <c r="T41" s="116"/>
      <c r="U41" s="114"/>
      <c r="V41" s="32"/>
      <c r="W41" s="32"/>
      <c r="X41" s="32"/>
      <c r="AD41" s="1"/>
      <c r="AE41" s="38"/>
      <c r="AF41" s="25"/>
      <c r="AG41" s="25"/>
      <c r="AH41" s="25"/>
      <c r="AI41" s="25"/>
      <c r="AJ41" s="25"/>
    </row>
    <row r="42" spans="1:36">
      <c r="A42" s="1">
        <v>17</v>
      </c>
      <c r="B42" s="1" t="s">
        <v>833</v>
      </c>
      <c r="C42" s="99" t="s">
        <v>53</v>
      </c>
      <c r="D42" s="116">
        <v>12</v>
      </c>
      <c r="E42" s="114">
        <v>6</v>
      </c>
      <c r="F42" s="114"/>
      <c r="G42" s="32"/>
      <c r="H42" s="32"/>
      <c r="I42" s="32"/>
      <c r="J42" s="32">
        <f t="shared" si="7"/>
        <v>18</v>
      </c>
      <c r="K42" s="32"/>
      <c r="L42" s="32"/>
      <c r="M42" s="32">
        <f t="shared" si="8"/>
        <v>17.996400000000001</v>
      </c>
      <c r="N42" s="32">
        <f t="shared" si="9"/>
        <v>2</v>
      </c>
      <c r="O42" s="32">
        <f t="shared" ca="1" si="10"/>
        <v>0</v>
      </c>
      <c r="P42" s="33" t="s">
        <v>813</v>
      </c>
      <c r="Q42" s="55">
        <f t="shared" si="11"/>
        <v>0</v>
      </c>
      <c r="R42" s="34">
        <f t="shared" si="12"/>
        <v>18.009</v>
      </c>
      <c r="S42" s="116">
        <v>12</v>
      </c>
      <c r="T42" s="114">
        <v>6</v>
      </c>
      <c r="U42" s="114"/>
      <c r="V42" s="32"/>
      <c r="W42" s="32"/>
      <c r="X42" s="32"/>
      <c r="AD42" s="1"/>
      <c r="AE42" s="38"/>
      <c r="AF42" s="25"/>
      <c r="AG42" s="25"/>
      <c r="AH42" s="25"/>
      <c r="AI42" s="25"/>
      <c r="AJ42" s="25"/>
    </row>
    <row r="43" spans="1:36">
      <c r="A43" s="1">
        <v>18</v>
      </c>
      <c r="B43" s="1" t="s">
        <v>877</v>
      </c>
      <c r="C43" s="99" t="s">
        <v>59</v>
      </c>
      <c r="D43" s="116">
        <v>17</v>
      </c>
      <c r="E43" s="114"/>
      <c r="F43" s="114"/>
      <c r="G43" s="32"/>
      <c r="H43" s="32"/>
      <c r="I43" s="32"/>
      <c r="J43" s="32">
        <f t="shared" si="7"/>
        <v>17</v>
      </c>
      <c r="K43" s="32"/>
      <c r="L43" s="32"/>
      <c r="M43" s="32">
        <f t="shared" si="8"/>
        <v>16.996300000000002</v>
      </c>
      <c r="N43" s="32">
        <f t="shared" si="9"/>
        <v>1</v>
      </c>
      <c r="O43" s="32">
        <f t="shared" ca="1" si="10"/>
        <v>0</v>
      </c>
      <c r="P43" s="33" t="s">
        <v>813</v>
      </c>
      <c r="Q43" s="55">
        <f t="shared" si="11"/>
        <v>0</v>
      </c>
      <c r="R43" s="34">
        <f t="shared" si="12"/>
        <v>17.013300000000001</v>
      </c>
      <c r="S43" s="116">
        <v>17</v>
      </c>
      <c r="T43" s="114"/>
      <c r="U43" s="114"/>
      <c r="V43" s="32"/>
      <c r="W43" s="32"/>
      <c r="X43" s="32"/>
      <c r="AD43" s="1"/>
      <c r="AE43" s="38"/>
      <c r="AF43" s="25"/>
      <c r="AG43" s="25"/>
      <c r="AH43" s="25"/>
      <c r="AI43" s="25"/>
      <c r="AJ43" s="25"/>
    </row>
    <row r="44" spans="1:36">
      <c r="A44" s="1">
        <v>19</v>
      </c>
      <c r="B44" s="1" t="s">
        <v>878</v>
      </c>
      <c r="C44" s="99" t="s">
        <v>53</v>
      </c>
      <c r="D44" s="116">
        <v>16</v>
      </c>
      <c r="E44" s="114"/>
      <c r="F44" s="114"/>
      <c r="G44" s="32"/>
      <c r="H44" s="32"/>
      <c r="I44" s="32"/>
      <c r="J44" s="32">
        <f t="shared" si="7"/>
        <v>16</v>
      </c>
      <c r="K44" s="32"/>
      <c r="L44" s="32"/>
      <c r="M44" s="32">
        <f t="shared" si="8"/>
        <v>15.9962</v>
      </c>
      <c r="N44" s="32">
        <f t="shared" si="9"/>
        <v>1</v>
      </c>
      <c r="O44" s="32">
        <f t="shared" ca="1" si="10"/>
        <v>0</v>
      </c>
      <c r="P44" s="33" t="s">
        <v>813</v>
      </c>
      <c r="Q44" s="55">
        <f t="shared" si="11"/>
        <v>0</v>
      </c>
      <c r="R44" s="34">
        <f t="shared" si="12"/>
        <v>16.0122</v>
      </c>
      <c r="S44" s="116">
        <v>16</v>
      </c>
      <c r="T44" s="114"/>
      <c r="U44" s="114"/>
      <c r="V44" s="32"/>
      <c r="W44" s="32"/>
      <c r="X44" s="32"/>
      <c r="AD44" s="1"/>
      <c r="AE44" s="38"/>
      <c r="AF44" s="25"/>
      <c r="AG44" s="25"/>
      <c r="AH44" s="25"/>
      <c r="AI44" s="25"/>
      <c r="AJ44" s="25"/>
    </row>
    <row r="45" spans="1:36">
      <c r="A45" s="1">
        <v>20</v>
      </c>
      <c r="B45" s="1" t="s">
        <v>826</v>
      </c>
      <c r="C45" s="99" t="s">
        <v>59</v>
      </c>
      <c r="D45" s="116"/>
      <c r="E45" s="114">
        <v>13</v>
      </c>
      <c r="F45" s="114"/>
      <c r="G45" s="32"/>
      <c r="H45" s="32"/>
      <c r="I45" s="32"/>
      <c r="J45" s="32">
        <f t="shared" si="7"/>
        <v>13</v>
      </c>
      <c r="K45" s="32"/>
      <c r="L45" s="32"/>
      <c r="M45" s="32">
        <f t="shared" si="8"/>
        <v>12.9961</v>
      </c>
      <c r="N45" s="32">
        <f t="shared" si="9"/>
        <v>1</v>
      </c>
      <c r="O45" s="32" t="str">
        <f t="shared" ca="1" si="10"/>
        <v>Y</v>
      </c>
      <c r="P45" s="33" t="s">
        <v>813</v>
      </c>
      <c r="Q45" s="55">
        <f t="shared" si="11"/>
        <v>0</v>
      </c>
      <c r="R45" s="34">
        <f t="shared" si="12"/>
        <v>13.0091</v>
      </c>
      <c r="S45" s="114">
        <v>13</v>
      </c>
      <c r="T45" s="116"/>
      <c r="U45" s="114"/>
      <c r="V45" s="32"/>
      <c r="W45" s="32"/>
      <c r="X45" s="32"/>
      <c r="AD45" s="1"/>
      <c r="AE45" s="38"/>
      <c r="AF45" s="25"/>
      <c r="AG45" s="25"/>
      <c r="AH45" s="25"/>
      <c r="AI45" s="25"/>
      <c r="AJ45" s="25"/>
    </row>
    <row r="46" spans="1:36">
      <c r="A46" s="1">
        <v>21</v>
      </c>
      <c r="B46" s="1" t="s">
        <v>827</v>
      </c>
      <c r="C46" s="99" t="s">
        <v>53</v>
      </c>
      <c r="D46" s="116"/>
      <c r="E46" s="114">
        <v>12</v>
      </c>
      <c r="F46" s="114"/>
      <c r="G46" s="32"/>
      <c r="H46" s="32"/>
      <c r="I46" s="32"/>
      <c r="J46" s="32">
        <f t="shared" si="7"/>
        <v>12</v>
      </c>
      <c r="K46" s="32"/>
      <c r="L46" s="32"/>
      <c r="M46" s="32">
        <f t="shared" si="8"/>
        <v>11.996</v>
      </c>
      <c r="N46" s="32">
        <f t="shared" si="9"/>
        <v>1</v>
      </c>
      <c r="O46" s="32" t="str">
        <f t="shared" ca="1" si="10"/>
        <v>Y</v>
      </c>
      <c r="P46" s="33" t="s">
        <v>813</v>
      </c>
      <c r="Q46" s="55">
        <f t="shared" si="11"/>
        <v>0</v>
      </c>
      <c r="R46" s="34">
        <f t="shared" si="12"/>
        <v>12.008000000000001</v>
      </c>
      <c r="S46" s="114">
        <v>12</v>
      </c>
      <c r="T46" s="116"/>
      <c r="U46" s="114"/>
      <c r="V46" s="32"/>
      <c r="W46" s="32"/>
      <c r="X46" s="32"/>
      <c r="AD46" s="1"/>
      <c r="AE46" s="38"/>
      <c r="AF46" s="25"/>
      <c r="AG46" s="25"/>
      <c r="AH46" s="25"/>
      <c r="AI46" s="25"/>
      <c r="AJ46" s="25"/>
    </row>
    <row r="47" spans="1:36">
      <c r="A47" s="1">
        <v>22</v>
      </c>
      <c r="B47" s="1" t="s">
        <v>828</v>
      </c>
      <c r="C47" s="99" t="s">
        <v>59</v>
      </c>
      <c r="D47" s="116"/>
      <c r="E47" s="114">
        <v>11</v>
      </c>
      <c r="F47" s="114"/>
      <c r="G47" s="32"/>
      <c r="H47" s="32"/>
      <c r="I47" s="32"/>
      <c r="J47" s="32">
        <f t="shared" si="7"/>
        <v>11</v>
      </c>
      <c r="K47" s="32"/>
      <c r="L47" s="32"/>
      <c r="M47" s="32">
        <f t="shared" si="8"/>
        <v>10.995900000000001</v>
      </c>
      <c r="N47" s="32">
        <f t="shared" si="9"/>
        <v>1</v>
      </c>
      <c r="O47" s="32" t="str">
        <f t="shared" ca="1" si="10"/>
        <v>Y</v>
      </c>
      <c r="P47" s="33" t="s">
        <v>813</v>
      </c>
      <c r="Q47" s="55">
        <f t="shared" si="11"/>
        <v>0</v>
      </c>
      <c r="R47" s="34">
        <f t="shared" si="12"/>
        <v>11.0069</v>
      </c>
      <c r="S47" s="114">
        <v>11</v>
      </c>
      <c r="T47" s="116"/>
      <c r="U47" s="114"/>
      <c r="V47" s="32"/>
      <c r="W47" s="32"/>
      <c r="X47" s="32"/>
      <c r="AD47" s="1"/>
      <c r="AE47" s="38"/>
      <c r="AF47" s="25"/>
      <c r="AG47" s="25"/>
      <c r="AH47" s="25"/>
      <c r="AI47" s="25"/>
      <c r="AJ47" s="25"/>
    </row>
    <row r="48" spans="1:36">
      <c r="A48" s="1">
        <v>23</v>
      </c>
      <c r="B48" s="1" t="s">
        <v>879</v>
      </c>
      <c r="C48" s="99" t="s">
        <v>876</v>
      </c>
      <c r="D48" s="116">
        <v>11</v>
      </c>
      <c r="E48" s="114"/>
      <c r="F48" s="114"/>
      <c r="G48" s="32"/>
      <c r="H48" s="32"/>
      <c r="I48" s="32"/>
      <c r="J48" s="32">
        <f t="shared" si="7"/>
        <v>11</v>
      </c>
      <c r="K48" s="32"/>
      <c r="L48" s="32"/>
      <c r="M48" s="32">
        <f t="shared" si="8"/>
        <v>10.995799999999999</v>
      </c>
      <c r="N48" s="32">
        <f t="shared" si="9"/>
        <v>1</v>
      </c>
      <c r="O48" s="32">
        <f t="shared" ca="1" si="10"/>
        <v>0</v>
      </c>
      <c r="P48" s="33" t="s">
        <v>813</v>
      </c>
      <c r="Q48" s="55">
        <f t="shared" si="11"/>
        <v>0</v>
      </c>
      <c r="R48" s="34">
        <f t="shared" si="12"/>
        <v>11.006799999999998</v>
      </c>
      <c r="S48" s="116">
        <v>11</v>
      </c>
      <c r="T48" s="114"/>
      <c r="U48" s="114"/>
      <c r="V48" s="32"/>
      <c r="W48" s="32"/>
      <c r="X48" s="32"/>
      <c r="AD48" s="1"/>
      <c r="AE48" s="38"/>
      <c r="AF48" s="25"/>
      <c r="AG48" s="25"/>
      <c r="AH48" s="25"/>
      <c r="AI48" s="25"/>
      <c r="AJ48" s="25"/>
    </row>
    <row r="49" spans="1:36">
      <c r="A49" s="1">
        <v>24</v>
      </c>
      <c r="B49" s="1" t="s">
        <v>829</v>
      </c>
      <c r="C49" s="99" t="s">
        <v>59</v>
      </c>
      <c r="D49" s="116"/>
      <c r="E49" s="114">
        <v>10</v>
      </c>
      <c r="F49" s="114"/>
      <c r="G49" s="32"/>
      <c r="H49" s="32"/>
      <c r="I49" s="32"/>
      <c r="J49" s="32">
        <f t="shared" si="7"/>
        <v>10</v>
      </c>
      <c r="K49" s="32"/>
      <c r="L49" s="32"/>
      <c r="M49" s="32">
        <f t="shared" si="8"/>
        <v>9.9956999999999994</v>
      </c>
      <c r="N49" s="32">
        <f t="shared" si="9"/>
        <v>1</v>
      </c>
      <c r="O49" s="32" t="str">
        <f t="shared" ca="1" si="10"/>
        <v>Y</v>
      </c>
      <c r="P49" s="33" t="s">
        <v>813</v>
      </c>
      <c r="Q49" s="55">
        <f t="shared" si="11"/>
        <v>0</v>
      </c>
      <c r="R49" s="34">
        <f t="shared" si="12"/>
        <v>10.005699999999999</v>
      </c>
      <c r="S49" s="114">
        <v>10</v>
      </c>
      <c r="T49" s="116"/>
      <c r="U49" s="114"/>
      <c r="V49" s="32"/>
      <c r="W49" s="32"/>
      <c r="X49" s="32"/>
      <c r="AD49" s="1"/>
      <c r="AE49" s="38"/>
      <c r="AF49" s="25"/>
      <c r="AG49" s="25"/>
      <c r="AH49" s="25"/>
      <c r="AI49" s="25"/>
      <c r="AJ49" s="25"/>
    </row>
    <row r="50" spans="1:36">
      <c r="A50" s="1">
        <v>25</v>
      </c>
      <c r="B50" s="1" t="s">
        <v>880</v>
      </c>
      <c r="C50" s="99" t="s">
        <v>137</v>
      </c>
      <c r="D50" s="116">
        <v>10</v>
      </c>
      <c r="E50" s="114"/>
      <c r="F50" s="114"/>
      <c r="G50" s="32"/>
      <c r="H50" s="32"/>
      <c r="I50" s="32"/>
      <c r="J50" s="32">
        <f t="shared" si="7"/>
        <v>10</v>
      </c>
      <c r="K50" s="32"/>
      <c r="L50" s="32"/>
      <c r="M50" s="32">
        <f t="shared" si="8"/>
        <v>9.9955999999999996</v>
      </c>
      <c r="N50" s="32">
        <f t="shared" si="9"/>
        <v>1</v>
      </c>
      <c r="O50" s="32">
        <f t="shared" ca="1" si="10"/>
        <v>0</v>
      </c>
      <c r="P50" s="33" t="s">
        <v>813</v>
      </c>
      <c r="Q50" s="55">
        <f t="shared" si="11"/>
        <v>0</v>
      </c>
      <c r="R50" s="34">
        <f t="shared" si="12"/>
        <v>10.005599999999999</v>
      </c>
      <c r="S50" s="116">
        <v>10</v>
      </c>
      <c r="T50" s="114"/>
      <c r="U50" s="114"/>
      <c r="V50" s="32"/>
      <c r="W50" s="32"/>
      <c r="X50" s="32"/>
      <c r="AD50" s="1"/>
      <c r="AE50" s="38"/>
      <c r="AF50" s="25"/>
      <c r="AG50" s="25"/>
      <c r="AH50" s="25"/>
      <c r="AI50" s="25"/>
      <c r="AJ50" s="25"/>
    </row>
    <row r="51" spans="1:36">
      <c r="A51" s="1">
        <v>26</v>
      </c>
      <c r="B51" s="1" t="s">
        <v>831</v>
      </c>
      <c r="C51" s="99" t="s">
        <v>36</v>
      </c>
      <c r="D51" s="116"/>
      <c r="E51" s="114">
        <v>8</v>
      </c>
      <c r="F51" s="114"/>
      <c r="G51" s="32"/>
      <c r="H51" s="32"/>
      <c r="I51" s="32"/>
      <c r="J51" s="32">
        <f t="shared" si="7"/>
        <v>8</v>
      </c>
      <c r="K51" s="32"/>
      <c r="L51" s="32"/>
      <c r="M51" s="32">
        <f t="shared" si="8"/>
        <v>7.9954999999999998</v>
      </c>
      <c r="N51" s="32">
        <f t="shared" si="9"/>
        <v>1</v>
      </c>
      <c r="O51" s="32" t="str">
        <f t="shared" ca="1" si="10"/>
        <v>Y</v>
      </c>
      <c r="P51" s="33" t="s">
        <v>813</v>
      </c>
      <c r="Q51" s="55">
        <f t="shared" si="11"/>
        <v>0</v>
      </c>
      <c r="R51" s="34">
        <f t="shared" si="12"/>
        <v>8.0034999999999989</v>
      </c>
      <c r="S51" s="114">
        <v>8</v>
      </c>
      <c r="T51" s="116"/>
      <c r="U51" s="114"/>
      <c r="V51" s="32"/>
      <c r="W51" s="32"/>
      <c r="X51" s="32"/>
      <c r="AD51" s="1"/>
      <c r="AE51" s="38"/>
      <c r="AF51" s="25"/>
      <c r="AG51" s="25"/>
      <c r="AH51" s="25"/>
      <c r="AI51" s="25"/>
      <c r="AJ51" s="25"/>
    </row>
    <row r="52" spans="1:36">
      <c r="A52" s="1">
        <v>27</v>
      </c>
      <c r="B52" s="1" t="s">
        <v>834</v>
      </c>
      <c r="C52" s="99" t="s">
        <v>23</v>
      </c>
      <c r="D52" s="116"/>
      <c r="E52" s="114">
        <v>5</v>
      </c>
      <c r="F52" s="114"/>
      <c r="G52" s="32"/>
      <c r="H52" s="32"/>
      <c r="I52" s="32"/>
      <c r="J52" s="32">
        <f t="shared" si="7"/>
        <v>5</v>
      </c>
      <c r="K52" s="32"/>
      <c r="L52" s="32"/>
      <c r="M52" s="32">
        <f t="shared" si="8"/>
        <v>4.9954000000000001</v>
      </c>
      <c r="N52" s="32">
        <f t="shared" si="9"/>
        <v>1</v>
      </c>
      <c r="O52" s="32" t="str">
        <f t="shared" ca="1" si="10"/>
        <v>Y</v>
      </c>
      <c r="P52" s="33" t="s">
        <v>813</v>
      </c>
      <c r="Q52" s="55">
        <f t="shared" si="11"/>
        <v>0</v>
      </c>
      <c r="R52" s="34">
        <f t="shared" si="12"/>
        <v>5.0004</v>
      </c>
      <c r="S52" s="114">
        <v>5</v>
      </c>
      <c r="T52" s="116"/>
      <c r="U52" s="114"/>
      <c r="V52" s="32"/>
      <c r="W52" s="32"/>
      <c r="X52" s="32"/>
      <c r="AD52" s="1"/>
      <c r="AE52" s="38"/>
      <c r="AF52" s="25"/>
      <c r="AG52" s="25"/>
      <c r="AH52" s="25"/>
      <c r="AI52" s="25"/>
      <c r="AJ52" s="25"/>
    </row>
    <row r="53" spans="1:36">
      <c r="A53" s="1">
        <v>28</v>
      </c>
      <c r="B53" s="1" t="s">
        <v>835</v>
      </c>
      <c r="C53" s="99" t="s">
        <v>53</v>
      </c>
      <c r="D53" s="116"/>
      <c r="E53" s="114">
        <v>4</v>
      </c>
      <c r="F53" s="114"/>
      <c r="G53" s="32"/>
      <c r="H53" s="32"/>
      <c r="I53" s="32"/>
      <c r="J53" s="32">
        <f t="shared" si="7"/>
        <v>4</v>
      </c>
      <c r="K53" s="32"/>
      <c r="L53" s="32"/>
      <c r="M53" s="32">
        <f t="shared" si="8"/>
        <v>3.9952999999999999</v>
      </c>
      <c r="N53" s="32">
        <f t="shared" si="9"/>
        <v>1</v>
      </c>
      <c r="O53" s="32" t="str">
        <f t="shared" ca="1" si="10"/>
        <v>Y</v>
      </c>
      <c r="P53" s="33" t="s">
        <v>813</v>
      </c>
      <c r="Q53" s="55">
        <f t="shared" si="11"/>
        <v>0</v>
      </c>
      <c r="R53" s="34">
        <f t="shared" si="12"/>
        <v>3.9992999999999999</v>
      </c>
      <c r="S53" s="114">
        <v>4</v>
      </c>
      <c r="T53" s="116"/>
      <c r="U53" s="114"/>
      <c r="V53" s="32"/>
      <c r="W53" s="32"/>
      <c r="X53" s="32"/>
      <c r="AD53" s="1"/>
      <c r="AE53" s="38"/>
      <c r="AF53" s="25"/>
      <c r="AG53" s="25"/>
      <c r="AH53" s="25"/>
      <c r="AI53" s="25"/>
      <c r="AJ53" s="25"/>
    </row>
    <row r="54" spans="1:36" ht="3" customHeight="1">
      <c r="A54" s="99"/>
      <c r="B54" s="99"/>
      <c r="C54" s="99"/>
      <c r="D54" s="116"/>
      <c r="E54" s="116"/>
      <c r="F54" s="114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34"/>
      <c r="S54" s="32"/>
      <c r="T54" s="32"/>
      <c r="U54" s="32"/>
      <c r="V54" s="32"/>
      <c r="W54" s="32"/>
      <c r="X54" s="32"/>
      <c r="AD54" s="1"/>
      <c r="AE54" s="38"/>
      <c r="AF54" s="25"/>
      <c r="AG54" s="25"/>
      <c r="AH54" s="25"/>
      <c r="AI54" s="25"/>
      <c r="AJ54" s="25"/>
    </row>
    <row r="55" spans="1:36" ht="15">
      <c r="C55" s="112"/>
      <c r="D55" s="113"/>
      <c r="E55" s="114"/>
      <c r="F55" s="114"/>
      <c r="G55" s="32"/>
      <c r="H55" s="32"/>
      <c r="I55" s="32"/>
      <c r="J55" s="32"/>
      <c r="K55" s="32"/>
      <c r="L55" s="32"/>
      <c r="M55" s="32"/>
      <c r="N55" s="32"/>
      <c r="O55" s="32"/>
      <c r="P55" s="32"/>
      <c r="Q55" s="32"/>
      <c r="R55" s="34"/>
      <c r="S55" s="32"/>
      <c r="T55" s="32"/>
      <c r="U55" s="32"/>
      <c r="V55" s="32"/>
      <c r="W55" s="32"/>
      <c r="X55" s="32"/>
      <c r="AD55" s="1"/>
      <c r="AE55" s="38"/>
      <c r="AF55" s="25"/>
      <c r="AG55" s="25"/>
      <c r="AH55" s="25"/>
      <c r="AI55" s="25"/>
      <c r="AJ55" s="25"/>
    </row>
    <row r="56" spans="1:36" ht="15">
      <c r="A56" s="26" t="s">
        <v>836</v>
      </c>
      <c r="C56" s="112"/>
      <c r="D56" s="113"/>
      <c r="E56" s="114"/>
      <c r="F56" s="114"/>
      <c r="G56" s="32"/>
      <c r="H56" s="32"/>
      <c r="I56" s="32"/>
      <c r="J56" s="32"/>
      <c r="K56" s="32"/>
      <c r="L56" s="32"/>
      <c r="M56" s="32"/>
      <c r="N56" s="32"/>
      <c r="O56" s="32"/>
      <c r="P56" s="85" t="str">
        <f>A56</f>
        <v>U13B</v>
      </c>
      <c r="Q56" s="32"/>
      <c r="R56" s="34"/>
      <c r="S56" s="32"/>
      <c r="T56" s="32"/>
      <c r="U56" s="32"/>
      <c r="V56" s="32"/>
      <c r="W56" s="32"/>
      <c r="X56" s="32"/>
      <c r="AD56" s="1"/>
      <c r="AE56" s="38"/>
      <c r="AF56" s="25"/>
      <c r="AG56" s="25"/>
      <c r="AH56" s="25">
        <v>79</v>
      </c>
      <c r="AI56" s="25">
        <v>72</v>
      </c>
      <c r="AJ56" s="25">
        <v>70</v>
      </c>
    </row>
    <row r="57" spans="1:36">
      <c r="A57" s="1">
        <v>1</v>
      </c>
      <c r="B57" s="1" t="s">
        <v>837</v>
      </c>
      <c r="C57" s="99" t="s">
        <v>108</v>
      </c>
      <c r="D57" s="116">
        <v>19</v>
      </c>
      <c r="E57" s="114">
        <v>20</v>
      </c>
      <c r="F57" s="114"/>
      <c r="G57" s="32"/>
      <c r="H57" s="32"/>
      <c r="I57" s="32"/>
      <c r="J57" s="32">
        <f t="shared" ref="J57:J64" si="13">IFERROR(LARGE(D57:I57,1),0)+IF($C$5&gt;=2,IFERROR(LARGE(D57:I57,2),0),0)+IF($C$5&gt;=3,IFERROR(LARGE(D57:I57,3),0),0)+IF($C$5&gt;=4,IFERROR(LARGE(D57:I57,4),0),0)+IF($C$5&gt;=5,IFERROR(LARGE(D57:I57,5),0),0)+IF($C$5&gt;=6,IFERROR(LARGE(D57:I57,6),0),0)</f>
        <v>39</v>
      </c>
      <c r="K57" s="32"/>
      <c r="L57" s="32" t="s">
        <v>881</v>
      </c>
      <c r="M57" s="32">
        <f t="shared" ref="M57:M64" si="14">J57-(ROW(J57)-ROW(J$6))/10000</f>
        <v>38.994900000000001</v>
      </c>
      <c r="N57" s="32">
        <f t="shared" ref="N57:N64" si="15">COUNT(D57:I57)</f>
        <v>2</v>
      </c>
      <c r="O57" s="32">
        <f t="shared" ref="O57:O64" ca="1" si="16">IF(AND(N57=1,OFFSET(C57,0,O$3)&gt;0),"Y",0)</f>
        <v>0</v>
      </c>
      <c r="P57" s="33" t="s">
        <v>836</v>
      </c>
      <c r="Q57" s="55">
        <f t="shared" ref="Q57:Q64" si="17">1-(P57=P56)</f>
        <v>0</v>
      </c>
      <c r="R57" s="34">
        <f t="shared" ref="R57:R64" si="18">M57+S57/1000+T57/10000+U57/100000+V57/1000000+W57/10000000+X57/100000000</f>
        <v>39.016800000000003</v>
      </c>
      <c r="S57" s="114">
        <v>20</v>
      </c>
      <c r="T57" s="116">
        <v>19</v>
      </c>
      <c r="U57" s="114"/>
      <c r="V57" s="32"/>
      <c r="W57" s="32"/>
      <c r="X57" s="32"/>
      <c r="AD57" s="1"/>
      <c r="AE57" s="38"/>
      <c r="AF57" s="25"/>
      <c r="AG57" s="25"/>
      <c r="AH57" s="25"/>
      <c r="AI57" s="25"/>
      <c r="AJ57" s="25"/>
    </row>
    <row r="58" spans="1:36">
      <c r="A58" s="1">
        <v>2</v>
      </c>
      <c r="B58" s="1" t="s">
        <v>838</v>
      </c>
      <c r="C58" s="99" t="s">
        <v>96</v>
      </c>
      <c r="D58" s="116">
        <v>18</v>
      </c>
      <c r="E58" s="114">
        <v>19</v>
      </c>
      <c r="F58" s="114"/>
      <c r="G58" s="32"/>
      <c r="H58" s="32"/>
      <c r="I58" s="32"/>
      <c r="J58" s="32">
        <f t="shared" si="13"/>
        <v>37</v>
      </c>
      <c r="K58" s="32"/>
      <c r="L58" s="32" t="s">
        <v>882</v>
      </c>
      <c r="M58" s="32">
        <f t="shared" si="14"/>
        <v>36.994799999999998</v>
      </c>
      <c r="N58" s="32">
        <f t="shared" si="15"/>
        <v>2</v>
      </c>
      <c r="O58" s="32">
        <f t="shared" ca="1" si="16"/>
        <v>0</v>
      </c>
      <c r="P58" s="33" t="s">
        <v>836</v>
      </c>
      <c r="Q58" s="55">
        <f t="shared" si="17"/>
        <v>0</v>
      </c>
      <c r="R58" s="34">
        <f t="shared" si="18"/>
        <v>37.015599999999999</v>
      </c>
      <c r="S58" s="114">
        <v>19</v>
      </c>
      <c r="T58" s="116">
        <v>18</v>
      </c>
      <c r="U58" s="114"/>
      <c r="V58" s="32"/>
      <c r="W58" s="32"/>
      <c r="X58" s="32"/>
      <c r="AD58" s="1"/>
      <c r="AE58" s="38"/>
      <c r="AF58" s="25"/>
      <c r="AG58" s="25"/>
      <c r="AH58" s="25"/>
      <c r="AI58" s="25"/>
      <c r="AJ58" s="25"/>
    </row>
    <row r="59" spans="1:36">
      <c r="A59" s="1">
        <v>3</v>
      </c>
      <c r="B59" s="1" t="s">
        <v>839</v>
      </c>
      <c r="C59" s="99" t="s">
        <v>33</v>
      </c>
      <c r="D59" s="116">
        <v>17</v>
      </c>
      <c r="E59" s="114">
        <v>18</v>
      </c>
      <c r="F59" s="114"/>
      <c r="G59" s="32"/>
      <c r="H59" s="32"/>
      <c r="I59" s="32"/>
      <c r="J59" s="32">
        <f t="shared" si="13"/>
        <v>35</v>
      </c>
      <c r="K59" s="32"/>
      <c r="L59" s="32" t="s">
        <v>883</v>
      </c>
      <c r="M59" s="32">
        <f t="shared" si="14"/>
        <v>34.994700000000002</v>
      </c>
      <c r="N59" s="32">
        <f t="shared" si="15"/>
        <v>2</v>
      </c>
      <c r="O59" s="32">
        <f t="shared" ca="1" si="16"/>
        <v>0</v>
      </c>
      <c r="P59" s="33" t="s">
        <v>836</v>
      </c>
      <c r="Q59" s="55">
        <f t="shared" si="17"/>
        <v>0</v>
      </c>
      <c r="R59" s="34">
        <f t="shared" si="18"/>
        <v>35.014400000000002</v>
      </c>
      <c r="S59" s="114">
        <v>18</v>
      </c>
      <c r="T59" s="116">
        <v>17</v>
      </c>
      <c r="U59" s="114"/>
      <c r="V59" s="32"/>
      <c r="W59" s="32"/>
      <c r="X59" s="32"/>
      <c r="AD59" s="1"/>
      <c r="AE59" s="38"/>
      <c r="AF59" s="25"/>
      <c r="AG59" s="25"/>
      <c r="AH59" s="25"/>
      <c r="AI59" s="25"/>
      <c r="AJ59" s="25"/>
    </row>
    <row r="60" spans="1:36">
      <c r="A60" s="1">
        <v>4</v>
      </c>
      <c r="B60" s="1" t="s">
        <v>884</v>
      </c>
      <c r="C60" s="99" t="s">
        <v>108</v>
      </c>
      <c r="D60" s="116">
        <v>20</v>
      </c>
      <c r="E60" s="114"/>
      <c r="F60" s="114"/>
      <c r="G60" s="32"/>
      <c r="H60" s="32"/>
      <c r="I60" s="32"/>
      <c r="J60" s="32">
        <f t="shared" si="13"/>
        <v>20</v>
      </c>
      <c r="K60" s="32"/>
      <c r="L60" s="32"/>
      <c r="M60" s="32">
        <f t="shared" si="14"/>
        <v>19.994599999999998</v>
      </c>
      <c r="N60" s="32">
        <f t="shared" si="15"/>
        <v>1</v>
      </c>
      <c r="O60" s="32">
        <f t="shared" ca="1" si="16"/>
        <v>0</v>
      </c>
      <c r="P60" s="33" t="s">
        <v>836</v>
      </c>
      <c r="Q60" s="55">
        <f t="shared" si="17"/>
        <v>0</v>
      </c>
      <c r="R60" s="34">
        <f t="shared" si="18"/>
        <v>20.014599999999998</v>
      </c>
      <c r="S60" s="116">
        <v>20</v>
      </c>
      <c r="T60" s="114"/>
      <c r="U60" s="114"/>
      <c r="V60" s="32"/>
      <c r="W60" s="32"/>
      <c r="X60" s="32"/>
      <c r="AD60" s="1"/>
      <c r="AE60" s="38"/>
      <c r="AF60" s="25"/>
      <c r="AG60" s="25"/>
      <c r="AH60" s="25"/>
      <c r="AI60" s="25"/>
      <c r="AJ60" s="25"/>
    </row>
    <row r="61" spans="1:36">
      <c r="A61" s="1">
        <v>5</v>
      </c>
      <c r="B61" s="1" t="s">
        <v>840</v>
      </c>
      <c r="C61" s="99" t="s">
        <v>33</v>
      </c>
      <c r="D61" s="116"/>
      <c r="E61" s="114">
        <v>17</v>
      </c>
      <c r="F61" s="114"/>
      <c r="G61" s="32"/>
      <c r="H61" s="32"/>
      <c r="I61" s="32"/>
      <c r="J61" s="32">
        <f t="shared" si="13"/>
        <v>17</v>
      </c>
      <c r="K61" s="32"/>
      <c r="L61" s="32"/>
      <c r="M61" s="32">
        <f t="shared" si="14"/>
        <v>16.994499999999999</v>
      </c>
      <c r="N61" s="32">
        <f t="shared" si="15"/>
        <v>1</v>
      </c>
      <c r="O61" s="32" t="str">
        <f t="shared" ca="1" si="16"/>
        <v>Y</v>
      </c>
      <c r="P61" s="33" t="s">
        <v>836</v>
      </c>
      <c r="Q61" s="55">
        <f t="shared" si="17"/>
        <v>0</v>
      </c>
      <c r="R61" s="34">
        <f t="shared" si="18"/>
        <v>17.011499999999998</v>
      </c>
      <c r="S61" s="114">
        <v>17</v>
      </c>
      <c r="T61" s="116"/>
      <c r="U61" s="114"/>
      <c r="V61" s="32"/>
      <c r="W61" s="32"/>
      <c r="X61" s="32"/>
      <c r="AD61" s="1"/>
      <c r="AE61" s="38"/>
      <c r="AF61" s="25"/>
      <c r="AG61" s="25"/>
      <c r="AH61" s="25"/>
      <c r="AI61" s="25"/>
      <c r="AJ61" s="25"/>
    </row>
    <row r="62" spans="1:36">
      <c r="A62" s="1">
        <v>6</v>
      </c>
      <c r="B62" s="1" t="s">
        <v>885</v>
      </c>
      <c r="C62" s="99" t="s">
        <v>36</v>
      </c>
      <c r="D62" s="116">
        <v>16</v>
      </c>
      <c r="E62" s="114"/>
      <c r="F62" s="114"/>
      <c r="G62" s="32"/>
      <c r="H62" s="32"/>
      <c r="I62" s="32"/>
      <c r="J62" s="32">
        <f t="shared" si="13"/>
        <v>16</v>
      </c>
      <c r="K62" s="32"/>
      <c r="L62" s="32"/>
      <c r="M62" s="32">
        <f t="shared" si="14"/>
        <v>15.994400000000001</v>
      </c>
      <c r="N62" s="32">
        <f t="shared" si="15"/>
        <v>1</v>
      </c>
      <c r="O62" s="32">
        <f t="shared" ca="1" si="16"/>
        <v>0</v>
      </c>
      <c r="P62" s="33" t="s">
        <v>836</v>
      </c>
      <c r="Q62" s="55">
        <f t="shared" si="17"/>
        <v>0</v>
      </c>
      <c r="R62" s="34">
        <f t="shared" si="18"/>
        <v>16.010400000000001</v>
      </c>
      <c r="S62" s="116">
        <v>16</v>
      </c>
      <c r="T62" s="114"/>
      <c r="U62" s="114"/>
      <c r="V62" s="32"/>
      <c r="W62" s="32"/>
      <c r="X62" s="32"/>
      <c r="AD62" s="1"/>
      <c r="AE62" s="38"/>
      <c r="AF62" s="25"/>
      <c r="AG62" s="25"/>
      <c r="AH62" s="25"/>
      <c r="AI62" s="25"/>
      <c r="AJ62" s="25"/>
    </row>
    <row r="63" spans="1:36">
      <c r="A63" s="1">
        <v>7</v>
      </c>
      <c r="B63" s="1" t="s">
        <v>841</v>
      </c>
      <c r="C63" s="99" t="s">
        <v>33</v>
      </c>
      <c r="D63" s="116"/>
      <c r="E63" s="114">
        <v>16</v>
      </c>
      <c r="F63" s="114"/>
      <c r="G63" s="32"/>
      <c r="H63" s="32"/>
      <c r="I63" s="32"/>
      <c r="J63" s="32">
        <f t="shared" si="13"/>
        <v>16</v>
      </c>
      <c r="K63" s="32"/>
      <c r="L63" s="32"/>
      <c r="M63" s="32">
        <f t="shared" si="14"/>
        <v>15.994300000000001</v>
      </c>
      <c r="N63" s="32">
        <f t="shared" si="15"/>
        <v>1</v>
      </c>
      <c r="O63" s="32" t="str">
        <f t="shared" ca="1" si="16"/>
        <v>Y</v>
      </c>
      <c r="P63" s="33" t="s">
        <v>836</v>
      </c>
      <c r="Q63" s="55">
        <f t="shared" si="17"/>
        <v>0</v>
      </c>
      <c r="R63" s="34">
        <f t="shared" si="18"/>
        <v>16.010300000000001</v>
      </c>
      <c r="S63" s="114">
        <v>16</v>
      </c>
      <c r="T63" s="116"/>
      <c r="U63" s="114"/>
      <c r="V63" s="32"/>
      <c r="W63" s="32"/>
      <c r="X63" s="32"/>
      <c r="AD63" s="1"/>
      <c r="AE63" s="38"/>
      <c r="AF63" s="25"/>
      <c r="AG63" s="25"/>
      <c r="AH63" s="25"/>
      <c r="AI63" s="25"/>
      <c r="AJ63" s="25"/>
    </row>
    <row r="64" spans="1:36">
      <c r="A64" s="1">
        <v>8</v>
      </c>
      <c r="B64" s="1" t="s">
        <v>842</v>
      </c>
      <c r="C64" s="99" t="s">
        <v>53</v>
      </c>
      <c r="D64" s="116"/>
      <c r="E64" s="114">
        <v>15</v>
      </c>
      <c r="F64" s="114"/>
      <c r="G64" s="32"/>
      <c r="H64" s="32"/>
      <c r="I64" s="32"/>
      <c r="J64" s="32">
        <f t="shared" si="13"/>
        <v>15</v>
      </c>
      <c r="K64" s="32"/>
      <c r="L64" s="32"/>
      <c r="M64" s="32">
        <f t="shared" si="14"/>
        <v>14.994199999999999</v>
      </c>
      <c r="N64" s="32">
        <f t="shared" si="15"/>
        <v>1</v>
      </c>
      <c r="O64" s="32" t="str">
        <f t="shared" ca="1" si="16"/>
        <v>Y</v>
      </c>
      <c r="P64" s="33" t="s">
        <v>836</v>
      </c>
      <c r="Q64" s="55">
        <f t="shared" si="17"/>
        <v>0</v>
      </c>
      <c r="R64" s="34">
        <f t="shared" si="18"/>
        <v>15.0092</v>
      </c>
      <c r="S64" s="114">
        <v>15</v>
      </c>
      <c r="T64" s="116"/>
      <c r="U64" s="114"/>
      <c r="V64" s="32"/>
      <c r="W64" s="32"/>
      <c r="X64" s="32"/>
      <c r="AD64" s="1"/>
      <c r="AE64" s="38"/>
      <c r="AF64" s="25"/>
      <c r="AG64" s="25"/>
      <c r="AH64" s="25"/>
      <c r="AI64" s="25"/>
      <c r="AJ64" s="25"/>
    </row>
    <row r="65" spans="1:36" ht="3" customHeight="1">
      <c r="A65" s="99"/>
      <c r="B65" s="99"/>
      <c r="C65" s="99"/>
      <c r="D65" s="116"/>
      <c r="E65" s="116"/>
      <c r="F65" s="114"/>
      <c r="G65" s="32"/>
      <c r="H65" s="115"/>
      <c r="I65" s="32"/>
      <c r="J65" s="32"/>
      <c r="K65" s="32"/>
      <c r="L65" s="32"/>
      <c r="M65" s="32"/>
      <c r="N65" s="32"/>
      <c r="O65" s="32"/>
      <c r="P65" s="32"/>
      <c r="Q65" s="32"/>
      <c r="R65" s="34"/>
      <c r="S65" s="32"/>
      <c r="T65" s="32"/>
      <c r="U65" s="32"/>
      <c r="V65" s="32"/>
      <c r="W65" s="32"/>
      <c r="X65" s="32"/>
      <c r="AD65" s="1"/>
      <c r="AE65" s="38"/>
      <c r="AF65" s="25"/>
      <c r="AG65" s="25"/>
      <c r="AH65" s="25"/>
      <c r="AI65" s="25"/>
      <c r="AJ65" s="25"/>
    </row>
    <row r="66" spans="1:36" ht="15">
      <c r="C66" s="112"/>
      <c r="D66" s="113"/>
      <c r="E66" s="114"/>
      <c r="F66" s="114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34"/>
      <c r="S66" s="32"/>
      <c r="T66" s="32"/>
      <c r="U66" s="32"/>
      <c r="V66" s="32"/>
      <c r="W66" s="32"/>
      <c r="X66" s="32"/>
      <c r="AD66" s="1"/>
      <c r="AE66" s="38"/>
      <c r="AF66" s="25"/>
      <c r="AG66" s="25"/>
      <c r="AH66" s="25"/>
      <c r="AI66" s="25"/>
      <c r="AJ66" s="25"/>
    </row>
    <row r="67" spans="1:36" ht="15">
      <c r="A67" s="26" t="s">
        <v>843</v>
      </c>
      <c r="C67" s="112"/>
      <c r="D67" s="113"/>
      <c r="E67" s="114"/>
      <c r="F67" s="114"/>
      <c r="G67" s="32"/>
      <c r="H67" s="32"/>
      <c r="I67" s="32"/>
      <c r="J67" s="32"/>
      <c r="K67" s="32"/>
      <c r="L67" s="32"/>
      <c r="M67" s="32"/>
      <c r="N67" s="32"/>
      <c r="O67" s="32"/>
      <c r="P67" s="85" t="str">
        <f>A67</f>
        <v>U13G</v>
      </c>
      <c r="Q67" s="32"/>
      <c r="R67" s="34"/>
      <c r="S67" s="32"/>
      <c r="T67" s="32"/>
      <c r="U67" s="32"/>
      <c r="V67" s="32"/>
      <c r="W67" s="32"/>
      <c r="X67" s="32"/>
      <c r="AD67" s="1"/>
      <c r="AE67" s="38"/>
      <c r="AF67" s="25"/>
      <c r="AG67" s="25"/>
      <c r="AH67" s="25">
        <v>75</v>
      </c>
      <c r="AI67" s="25">
        <v>68</v>
      </c>
      <c r="AJ67" s="25">
        <v>67</v>
      </c>
    </row>
    <row r="68" spans="1:36">
      <c r="A68" s="1">
        <v>1</v>
      </c>
      <c r="B68" s="1" t="s">
        <v>844</v>
      </c>
      <c r="C68" s="99" t="s">
        <v>108</v>
      </c>
      <c r="D68" s="116">
        <v>20</v>
      </c>
      <c r="E68" s="114">
        <v>20</v>
      </c>
      <c r="F68" s="114"/>
      <c r="G68" s="32"/>
      <c r="H68" s="32"/>
      <c r="I68" s="32"/>
      <c r="J68" s="32">
        <f t="shared" ref="J68:J82" si="19">IFERROR(LARGE(D68:I68,1),0)+IF($C$5&gt;=2,IFERROR(LARGE(D68:I68,2),0),0)+IF($C$5&gt;=3,IFERROR(LARGE(D68:I68,3),0),0)+IF($C$5&gt;=4,IFERROR(LARGE(D68:I68,4),0),0)+IF($C$5&gt;=5,IFERROR(LARGE(D68:I68,5),0),0)+IF($C$5&gt;=6,IFERROR(LARGE(D68:I68,6),0),0)</f>
        <v>40</v>
      </c>
      <c r="K68" s="32"/>
      <c r="L68" s="32" t="s">
        <v>886</v>
      </c>
      <c r="M68" s="32">
        <f t="shared" ref="M68:M82" si="20">J68-(ROW(J68)-ROW(J$6))/10000</f>
        <v>39.9938</v>
      </c>
      <c r="N68" s="32">
        <f t="shared" ref="N68:N82" si="21">COUNT(D68:I68)</f>
        <v>2</v>
      </c>
      <c r="O68" s="32">
        <f t="shared" ref="O68:O82" ca="1" si="22">IF(AND(N68=1,OFFSET(C68,0,O$3)&gt;0),"Y",0)</f>
        <v>0</v>
      </c>
      <c r="P68" s="33" t="s">
        <v>843</v>
      </c>
      <c r="Q68" s="55">
        <f t="shared" ref="Q68:Q82" si="23">1-(P68=P67)</f>
        <v>0</v>
      </c>
      <c r="R68" s="34">
        <f t="shared" ref="R68:R82" si="24">M68+S68/1000+T68/10000+U68/100000+V68/1000000+W68/10000000+X68/100000000</f>
        <v>40.015800000000006</v>
      </c>
      <c r="S68" s="116">
        <v>20</v>
      </c>
      <c r="T68" s="114">
        <v>20</v>
      </c>
      <c r="U68" s="114"/>
      <c r="V68" s="32"/>
      <c r="W68" s="32"/>
      <c r="X68" s="32"/>
      <c r="AD68" s="1"/>
      <c r="AE68" s="38"/>
      <c r="AF68" s="25"/>
      <c r="AG68" s="25"/>
      <c r="AH68" s="25"/>
      <c r="AI68" s="25"/>
      <c r="AJ68" s="25"/>
    </row>
    <row r="69" spans="1:36">
      <c r="A69" s="1">
        <v>2</v>
      </c>
      <c r="B69" s="1" t="s">
        <v>846</v>
      </c>
      <c r="C69" s="99" t="s">
        <v>53</v>
      </c>
      <c r="D69" s="116">
        <v>18</v>
      </c>
      <c r="E69" s="114">
        <v>18</v>
      </c>
      <c r="F69" s="114"/>
      <c r="G69" s="32"/>
      <c r="H69" s="32"/>
      <c r="I69" s="32"/>
      <c r="J69" s="32">
        <f t="shared" si="19"/>
        <v>36</v>
      </c>
      <c r="K69" s="32"/>
      <c r="L69" s="32" t="s">
        <v>887</v>
      </c>
      <c r="M69" s="32">
        <f t="shared" si="20"/>
        <v>35.993699999999997</v>
      </c>
      <c r="N69" s="32">
        <f t="shared" si="21"/>
        <v>2</v>
      </c>
      <c r="O69" s="32">
        <f t="shared" ca="1" si="22"/>
        <v>0</v>
      </c>
      <c r="P69" s="33" t="s">
        <v>843</v>
      </c>
      <c r="Q69" s="55">
        <f t="shared" si="23"/>
        <v>0</v>
      </c>
      <c r="R69" s="34">
        <f t="shared" si="24"/>
        <v>36.013500000000001</v>
      </c>
      <c r="S69" s="116">
        <v>18</v>
      </c>
      <c r="T69" s="114">
        <v>18</v>
      </c>
      <c r="U69" s="114"/>
      <c r="V69" s="32"/>
      <c r="W69" s="32"/>
      <c r="X69" s="32"/>
      <c r="AD69" s="1"/>
      <c r="AE69" s="38"/>
      <c r="AF69" s="25"/>
      <c r="AG69" s="25"/>
      <c r="AH69" s="25"/>
      <c r="AI69" s="25"/>
      <c r="AJ69" s="25"/>
    </row>
    <row r="70" spans="1:36">
      <c r="A70" s="1">
        <v>3</v>
      </c>
      <c r="B70" s="1" t="s">
        <v>845</v>
      </c>
      <c r="C70" s="99" t="s">
        <v>23</v>
      </c>
      <c r="D70" s="116">
        <v>16</v>
      </c>
      <c r="E70" s="114">
        <v>19</v>
      </c>
      <c r="F70" s="114"/>
      <c r="G70" s="32"/>
      <c r="H70" s="32"/>
      <c r="I70" s="32"/>
      <c r="J70" s="32">
        <f t="shared" si="19"/>
        <v>35</v>
      </c>
      <c r="K70" s="32"/>
      <c r="L70" s="32" t="s">
        <v>888</v>
      </c>
      <c r="M70" s="32">
        <f t="shared" si="20"/>
        <v>34.993600000000001</v>
      </c>
      <c r="N70" s="32">
        <f t="shared" si="21"/>
        <v>2</v>
      </c>
      <c r="O70" s="32">
        <f t="shared" ca="1" si="22"/>
        <v>0</v>
      </c>
      <c r="P70" s="33" t="s">
        <v>843</v>
      </c>
      <c r="Q70" s="55">
        <f t="shared" si="23"/>
        <v>0</v>
      </c>
      <c r="R70" s="34">
        <f t="shared" si="24"/>
        <v>35.014200000000002</v>
      </c>
      <c r="S70" s="114">
        <v>19</v>
      </c>
      <c r="T70" s="116">
        <v>16</v>
      </c>
      <c r="U70" s="114"/>
      <c r="V70" s="32"/>
      <c r="W70" s="32"/>
      <c r="X70" s="32"/>
      <c r="AD70" s="1"/>
      <c r="AE70" s="38"/>
      <c r="AF70" s="25"/>
      <c r="AG70" s="25"/>
      <c r="AH70" s="25"/>
      <c r="AI70" s="25"/>
      <c r="AJ70" s="25"/>
    </row>
    <row r="71" spans="1:36">
      <c r="A71" s="1">
        <v>4</v>
      </c>
      <c r="B71" s="1" t="s">
        <v>849</v>
      </c>
      <c r="C71" s="99" t="s">
        <v>59</v>
      </c>
      <c r="D71" s="116">
        <v>13</v>
      </c>
      <c r="E71" s="114">
        <v>15</v>
      </c>
      <c r="F71" s="114"/>
      <c r="G71" s="32"/>
      <c r="H71" s="32"/>
      <c r="I71" s="32"/>
      <c r="J71" s="32">
        <f t="shared" si="19"/>
        <v>28</v>
      </c>
      <c r="K71" s="32"/>
      <c r="L71" s="32"/>
      <c r="M71" s="32">
        <f t="shared" si="20"/>
        <v>27.993500000000001</v>
      </c>
      <c r="N71" s="32">
        <f t="shared" si="21"/>
        <v>2</v>
      </c>
      <c r="O71" s="32">
        <f t="shared" ca="1" si="22"/>
        <v>0</v>
      </c>
      <c r="P71" s="33" t="s">
        <v>843</v>
      </c>
      <c r="Q71" s="55">
        <f t="shared" si="23"/>
        <v>0</v>
      </c>
      <c r="R71" s="34">
        <f t="shared" si="24"/>
        <v>28.009800000000002</v>
      </c>
      <c r="S71" s="114">
        <v>15</v>
      </c>
      <c r="T71" s="116">
        <v>13</v>
      </c>
      <c r="U71" s="114"/>
      <c r="V71" s="32"/>
      <c r="W71" s="32"/>
      <c r="X71" s="32"/>
      <c r="AD71" s="1"/>
      <c r="AE71" s="38"/>
      <c r="AF71" s="25"/>
      <c r="AG71" s="25"/>
      <c r="AH71" s="25"/>
      <c r="AI71" s="25"/>
      <c r="AJ71" s="25"/>
    </row>
    <row r="72" spans="1:36">
      <c r="A72" s="1">
        <v>5</v>
      </c>
      <c r="B72" s="1" t="s">
        <v>889</v>
      </c>
      <c r="C72" s="99" t="s">
        <v>96</v>
      </c>
      <c r="D72" s="116">
        <v>19</v>
      </c>
      <c r="E72" s="114"/>
      <c r="F72" s="114"/>
      <c r="G72" s="32"/>
      <c r="H72" s="32"/>
      <c r="I72" s="32"/>
      <c r="J72" s="32">
        <f t="shared" si="19"/>
        <v>19</v>
      </c>
      <c r="K72" s="32"/>
      <c r="L72" s="32"/>
      <c r="M72" s="32">
        <f t="shared" si="20"/>
        <v>18.993400000000001</v>
      </c>
      <c r="N72" s="32">
        <f t="shared" si="21"/>
        <v>1</v>
      </c>
      <c r="O72" s="32">
        <f t="shared" ca="1" si="22"/>
        <v>0</v>
      </c>
      <c r="P72" s="33" t="s">
        <v>843</v>
      </c>
      <c r="Q72" s="55">
        <f t="shared" si="23"/>
        <v>0</v>
      </c>
      <c r="R72" s="34">
        <f t="shared" si="24"/>
        <v>19.0124</v>
      </c>
      <c r="S72" s="116">
        <v>19</v>
      </c>
      <c r="T72" s="114"/>
      <c r="U72" s="114"/>
      <c r="V72" s="32"/>
      <c r="W72" s="32"/>
      <c r="X72" s="32"/>
      <c r="AD72" s="1"/>
      <c r="AE72" s="38"/>
      <c r="AF72" s="25"/>
      <c r="AG72" s="25"/>
      <c r="AH72" s="25"/>
      <c r="AI72" s="25"/>
      <c r="AJ72" s="25"/>
    </row>
    <row r="73" spans="1:36">
      <c r="A73" s="1">
        <v>6</v>
      </c>
      <c r="B73" s="1" t="s">
        <v>890</v>
      </c>
      <c r="C73" s="99" t="s">
        <v>96</v>
      </c>
      <c r="D73" s="116">
        <v>17</v>
      </c>
      <c r="E73" s="114"/>
      <c r="F73" s="114"/>
      <c r="G73" s="32"/>
      <c r="H73" s="32"/>
      <c r="I73" s="32"/>
      <c r="J73" s="32">
        <f t="shared" si="19"/>
        <v>17</v>
      </c>
      <c r="K73" s="32"/>
      <c r="L73" s="32"/>
      <c r="M73" s="32">
        <f t="shared" si="20"/>
        <v>16.993300000000001</v>
      </c>
      <c r="N73" s="32">
        <f t="shared" si="21"/>
        <v>1</v>
      </c>
      <c r="O73" s="32">
        <f t="shared" ca="1" si="22"/>
        <v>0</v>
      </c>
      <c r="P73" s="33" t="s">
        <v>843</v>
      </c>
      <c r="Q73" s="55">
        <f t="shared" si="23"/>
        <v>0</v>
      </c>
      <c r="R73" s="34">
        <f t="shared" si="24"/>
        <v>17.010300000000001</v>
      </c>
      <c r="S73" s="116">
        <v>17</v>
      </c>
      <c r="T73" s="114"/>
      <c r="U73" s="114"/>
      <c r="V73" s="32"/>
      <c r="W73" s="32"/>
      <c r="X73" s="32"/>
      <c r="AD73" s="1"/>
      <c r="AE73" s="38"/>
      <c r="AF73" s="25"/>
      <c r="AG73" s="25"/>
      <c r="AH73" s="25"/>
      <c r="AI73" s="25"/>
      <c r="AJ73" s="25"/>
    </row>
    <row r="74" spans="1:36">
      <c r="A74" s="1">
        <v>7</v>
      </c>
      <c r="B74" s="1" t="s">
        <v>847</v>
      </c>
      <c r="C74" s="99" t="s">
        <v>36</v>
      </c>
      <c r="D74" s="116"/>
      <c r="E74" s="114">
        <v>17</v>
      </c>
      <c r="F74" s="114"/>
      <c r="G74" s="32"/>
      <c r="H74" s="32"/>
      <c r="I74" s="32"/>
      <c r="J74" s="32">
        <f t="shared" si="19"/>
        <v>17</v>
      </c>
      <c r="K74" s="32"/>
      <c r="L74" s="32"/>
      <c r="M74" s="32">
        <f t="shared" si="20"/>
        <v>16.993200000000002</v>
      </c>
      <c r="N74" s="32">
        <f t="shared" si="21"/>
        <v>1</v>
      </c>
      <c r="O74" s="32" t="str">
        <f t="shared" ca="1" si="22"/>
        <v>Y</v>
      </c>
      <c r="P74" s="33" t="s">
        <v>843</v>
      </c>
      <c r="Q74" s="55">
        <f t="shared" si="23"/>
        <v>0</v>
      </c>
      <c r="R74" s="34">
        <f t="shared" si="24"/>
        <v>17.010200000000001</v>
      </c>
      <c r="S74" s="114">
        <v>17</v>
      </c>
      <c r="T74" s="116"/>
      <c r="U74" s="114"/>
      <c r="V74" s="32"/>
      <c r="W74" s="32"/>
      <c r="X74" s="32"/>
      <c r="AD74" s="1"/>
      <c r="AE74" s="38"/>
      <c r="AF74" s="25"/>
      <c r="AG74" s="25"/>
      <c r="AH74" s="25"/>
      <c r="AI74" s="25"/>
      <c r="AJ74" s="25"/>
    </row>
    <row r="75" spans="1:36">
      <c r="A75" s="1">
        <v>8</v>
      </c>
      <c r="B75" s="1" t="s">
        <v>848</v>
      </c>
      <c r="C75" s="99" t="s">
        <v>23</v>
      </c>
      <c r="D75" s="116"/>
      <c r="E75" s="114">
        <v>16</v>
      </c>
      <c r="F75" s="114"/>
      <c r="G75" s="32"/>
      <c r="H75" s="32"/>
      <c r="I75" s="32"/>
      <c r="J75" s="32">
        <f t="shared" si="19"/>
        <v>16</v>
      </c>
      <c r="K75" s="32"/>
      <c r="L75" s="32"/>
      <c r="M75" s="32">
        <f t="shared" si="20"/>
        <v>15.9931</v>
      </c>
      <c r="N75" s="32">
        <f t="shared" si="21"/>
        <v>1</v>
      </c>
      <c r="O75" s="32" t="str">
        <f t="shared" ca="1" si="22"/>
        <v>Y</v>
      </c>
      <c r="P75" s="33" t="s">
        <v>843</v>
      </c>
      <c r="Q75" s="55">
        <f t="shared" si="23"/>
        <v>0</v>
      </c>
      <c r="R75" s="34">
        <f t="shared" si="24"/>
        <v>16.0091</v>
      </c>
      <c r="S75" s="114">
        <v>16</v>
      </c>
      <c r="T75" s="116"/>
      <c r="U75" s="114"/>
      <c r="V75" s="32"/>
      <c r="W75" s="32"/>
      <c r="X75" s="32"/>
      <c r="AD75" s="1"/>
      <c r="AE75" s="38"/>
      <c r="AF75" s="25"/>
      <c r="AG75" s="25"/>
      <c r="AH75" s="25"/>
      <c r="AI75" s="25"/>
      <c r="AJ75" s="25"/>
    </row>
    <row r="76" spans="1:36">
      <c r="A76" s="1">
        <v>9</v>
      </c>
      <c r="B76" s="1" t="s">
        <v>891</v>
      </c>
      <c r="C76" s="99" t="s">
        <v>53</v>
      </c>
      <c r="D76" s="116">
        <v>15</v>
      </c>
      <c r="E76" s="114"/>
      <c r="F76" s="114"/>
      <c r="G76" s="32"/>
      <c r="H76" s="32"/>
      <c r="I76" s="32"/>
      <c r="J76" s="32">
        <f t="shared" si="19"/>
        <v>15</v>
      </c>
      <c r="K76" s="32"/>
      <c r="L76" s="32"/>
      <c r="M76" s="32">
        <f t="shared" si="20"/>
        <v>14.993</v>
      </c>
      <c r="N76" s="32">
        <f t="shared" si="21"/>
        <v>1</v>
      </c>
      <c r="O76" s="32">
        <f t="shared" ca="1" si="22"/>
        <v>0</v>
      </c>
      <c r="P76" s="33" t="s">
        <v>843</v>
      </c>
      <c r="Q76" s="55">
        <f t="shared" si="23"/>
        <v>0</v>
      </c>
      <c r="R76" s="34">
        <f t="shared" si="24"/>
        <v>15.008000000000001</v>
      </c>
      <c r="S76" s="116">
        <v>15</v>
      </c>
      <c r="T76" s="114"/>
      <c r="U76" s="114"/>
      <c r="V76" s="32"/>
      <c r="W76" s="32"/>
      <c r="X76" s="32"/>
      <c r="AD76" s="1"/>
      <c r="AE76" s="38"/>
      <c r="AF76" s="25"/>
      <c r="AG76" s="25"/>
      <c r="AH76" s="25"/>
      <c r="AI76" s="25"/>
      <c r="AJ76" s="25"/>
    </row>
    <row r="77" spans="1:36">
      <c r="A77" s="1">
        <v>10</v>
      </c>
      <c r="B77" s="1" t="s">
        <v>892</v>
      </c>
      <c r="C77" s="99" t="s">
        <v>23</v>
      </c>
      <c r="D77" s="116">
        <v>14</v>
      </c>
      <c r="E77" s="114"/>
      <c r="F77" s="114"/>
      <c r="G77" s="32"/>
      <c r="H77" s="32"/>
      <c r="I77" s="32"/>
      <c r="J77" s="32">
        <f t="shared" si="19"/>
        <v>14</v>
      </c>
      <c r="K77" s="32"/>
      <c r="L77" s="32"/>
      <c r="M77" s="32">
        <f t="shared" si="20"/>
        <v>13.992900000000001</v>
      </c>
      <c r="N77" s="32">
        <f t="shared" si="21"/>
        <v>1</v>
      </c>
      <c r="O77" s="32">
        <f t="shared" ca="1" si="22"/>
        <v>0</v>
      </c>
      <c r="P77" s="33" t="s">
        <v>843</v>
      </c>
      <c r="Q77" s="55">
        <f t="shared" si="23"/>
        <v>0</v>
      </c>
      <c r="R77" s="34">
        <f t="shared" si="24"/>
        <v>14.0069</v>
      </c>
      <c r="S77" s="116">
        <v>14</v>
      </c>
      <c r="T77" s="114"/>
      <c r="U77" s="114"/>
      <c r="V77" s="32"/>
      <c r="W77" s="32"/>
      <c r="X77" s="32"/>
      <c r="AD77" s="1"/>
      <c r="AE77" s="38"/>
      <c r="AF77" s="25"/>
      <c r="AG77" s="25"/>
      <c r="AH77" s="25"/>
      <c r="AI77" s="25"/>
      <c r="AJ77" s="25"/>
    </row>
    <row r="78" spans="1:36">
      <c r="A78" s="1">
        <v>11</v>
      </c>
      <c r="B78" s="1" t="s">
        <v>893</v>
      </c>
      <c r="C78" s="99" t="s">
        <v>876</v>
      </c>
      <c r="D78" s="116">
        <v>12</v>
      </c>
      <c r="E78" s="114"/>
      <c r="F78" s="114"/>
      <c r="G78" s="32"/>
      <c r="H78" s="32"/>
      <c r="I78" s="32"/>
      <c r="J78" s="32">
        <f t="shared" si="19"/>
        <v>12</v>
      </c>
      <c r="K78" s="32"/>
      <c r="L78" s="32"/>
      <c r="M78" s="32">
        <f t="shared" si="20"/>
        <v>11.992800000000001</v>
      </c>
      <c r="N78" s="32">
        <f t="shared" si="21"/>
        <v>1</v>
      </c>
      <c r="O78" s="32">
        <f t="shared" ca="1" si="22"/>
        <v>0</v>
      </c>
      <c r="P78" s="33" t="s">
        <v>843</v>
      </c>
      <c r="Q78" s="55">
        <f t="shared" si="23"/>
        <v>0</v>
      </c>
      <c r="R78" s="34">
        <f t="shared" si="24"/>
        <v>12.004800000000001</v>
      </c>
      <c r="S78" s="116">
        <v>12</v>
      </c>
      <c r="T78" s="114"/>
      <c r="U78" s="114"/>
      <c r="V78" s="32"/>
      <c r="W78" s="32"/>
      <c r="X78" s="32"/>
      <c r="AD78" s="1"/>
      <c r="AE78" s="38"/>
      <c r="AF78" s="25"/>
      <c r="AG78" s="25"/>
      <c r="AH78" s="25"/>
      <c r="AI78" s="25"/>
      <c r="AJ78" s="25"/>
    </row>
    <row r="79" spans="1:36">
      <c r="A79" s="1">
        <v>12</v>
      </c>
      <c r="B79" s="1" t="s">
        <v>894</v>
      </c>
      <c r="C79" s="99" t="s">
        <v>23</v>
      </c>
      <c r="D79" s="116">
        <v>11</v>
      </c>
      <c r="E79" s="114"/>
      <c r="F79" s="114"/>
      <c r="G79" s="32"/>
      <c r="H79" s="32"/>
      <c r="I79" s="32"/>
      <c r="J79" s="32">
        <f t="shared" si="19"/>
        <v>11</v>
      </c>
      <c r="K79" s="32"/>
      <c r="L79" s="32"/>
      <c r="M79" s="32">
        <f t="shared" si="20"/>
        <v>10.992699999999999</v>
      </c>
      <c r="N79" s="32">
        <f t="shared" si="21"/>
        <v>1</v>
      </c>
      <c r="O79" s="32">
        <f t="shared" ca="1" si="22"/>
        <v>0</v>
      </c>
      <c r="P79" s="33" t="s">
        <v>843</v>
      </c>
      <c r="Q79" s="55">
        <f t="shared" si="23"/>
        <v>0</v>
      </c>
      <c r="R79" s="34">
        <f t="shared" si="24"/>
        <v>11.003699999999998</v>
      </c>
      <c r="S79" s="116">
        <v>11</v>
      </c>
      <c r="T79" s="114"/>
      <c r="U79" s="114"/>
      <c r="V79" s="32"/>
      <c r="W79" s="32"/>
      <c r="X79" s="32"/>
      <c r="AD79" s="1"/>
      <c r="AE79" s="38"/>
      <c r="AF79" s="25"/>
      <c r="AG79" s="25"/>
      <c r="AH79" s="25"/>
      <c r="AI79" s="25"/>
      <c r="AJ79" s="25"/>
    </row>
    <row r="80" spans="1:36">
      <c r="A80" s="1">
        <v>13</v>
      </c>
      <c r="B80" s="1" t="s">
        <v>895</v>
      </c>
      <c r="C80" s="99" t="s">
        <v>59</v>
      </c>
      <c r="D80" s="116">
        <v>10</v>
      </c>
      <c r="E80" s="114"/>
      <c r="F80" s="114"/>
      <c r="G80" s="32"/>
      <c r="H80" s="32"/>
      <c r="I80" s="32"/>
      <c r="J80" s="32">
        <f t="shared" si="19"/>
        <v>10</v>
      </c>
      <c r="K80" s="32"/>
      <c r="L80" s="32"/>
      <c r="M80" s="32">
        <f t="shared" si="20"/>
        <v>9.9925999999999995</v>
      </c>
      <c r="N80" s="32">
        <f t="shared" si="21"/>
        <v>1</v>
      </c>
      <c r="O80" s="32">
        <f t="shared" ca="1" si="22"/>
        <v>0</v>
      </c>
      <c r="P80" s="33" t="s">
        <v>843</v>
      </c>
      <c r="Q80" s="55">
        <f t="shared" si="23"/>
        <v>0</v>
      </c>
      <c r="R80" s="34">
        <f t="shared" si="24"/>
        <v>10.002599999999999</v>
      </c>
      <c r="S80" s="116">
        <v>10</v>
      </c>
      <c r="T80" s="114"/>
      <c r="U80" s="114"/>
      <c r="V80" s="32"/>
      <c r="W80" s="32"/>
      <c r="X80" s="32"/>
      <c r="AD80" s="1"/>
      <c r="AE80" s="38"/>
      <c r="AF80" s="25"/>
      <c r="AG80" s="25"/>
      <c r="AH80" s="25"/>
      <c r="AI80" s="25"/>
      <c r="AJ80" s="25"/>
    </row>
    <row r="81" spans="1:36">
      <c r="A81" s="1">
        <v>14</v>
      </c>
      <c r="B81" s="1" t="s">
        <v>896</v>
      </c>
      <c r="C81" s="99" t="s">
        <v>53</v>
      </c>
      <c r="D81" s="116">
        <v>9</v>
      </c>
      <c r="E81" s="114"/>
      <c r="F81" s="114"/>
      <c r="G81" s="32"/>
      <c r="H81" s="32"/>
      <c r="I81" s="32"/>
      <c r="J81" s="32">
        <f t="shared" si="19"/>
        <v>9</v>
      </c>
      <c r="K81" s="32"/>
      <c r="L81" s="32"/>
      <c r="M81" s="32">
        <f t="shared" si="20"/>
        <v>8.9924999999999997</v>
      </c>
      <c r="N81" s="32">
        <f t="shared" si="21"/>
        <v>1</v>
      </c>
      <c r="O81" s="32">
        <f t="shared" ca="1" si="22"/>
        <v>0</v>
      </c>
      <c r="P81" s="33" t="s">
        <v>843</v>
      </c>
      <c r="Q81" s="55">
        <f t="shared" si="23"/>
        <v>0</v>
      </c>
      <c r="R81" s="34">
        <f t="shared" si="24"/>
        <v>9.0015000000000001</v>
      </c>
      <c r="S81" s="116">
        <v>9</v>
      </c>
      <c r="T81" s="114"/>
      <c r="U81" s="114"/>
      <c r="V81" s="32"/>
      <c r="W81" s="32"/>
      <c r="X81" s="32"/>
      <c r="AD81" s="1"/>
      <c r="AE81" s="38"/>
      <c r="AF81" s="25"/>
      <c r="AG81" s="25"/>
      <c r="AH81" s="25"/>
      <c r="AI81" s="25"/>
      <c r="AJ81" s="25"/>
    </row>
    <row r="82" spans="1:36">
      <c r="A82" s="1">
        <v>15</v>
      </c>
      <c r="B82" s="1" t="s">
        <v>897</v>
      </c>
      <c r="C82" s="99" t="s">
        <v>53</v>
      </c>
      <c r="D82" s="116">
        <v>8</v>
      </c>
      <c r="E82" s="114"/>
      <c r="F82" s="114"/>
      <c r="G82" s="32"/>
      <c r="H82" s="32"/>
      <c r="I82" s="32"/>
      <c r="J82" s="32">
        <f t="shared" si="19"/>
        <v>8</v>
      </c>
      <c r="K82" s="32"/>
      <c r="L82" s="32"/>
      <c r="M82" s="32">
        <f t="shared" si="20"/>
        <v>7.9923999999999999</v>
      </c>
      <c r="N82" s="32">
        <f t="shared" si="21"/>
        <v>1</v>
      </c>
      <c r="O82" s="32">
        <f t="shared" ca="1" si="22"/>
        <v>0</v>
      </c>
      <c r="P82" s="33" t="s">
        <v>843</v>
      </c>
      <c r="Q82" s="55">
        <f t="shared" si="23"/>
        <v>0</v>
      </c>
      <c r="R82" s="34">
        <f t="shared" si="24"/>
        <v>8.0003999999999991</v>
      </c>
      <c r="S82" s="116">
        <v>8</v>
      </c>
      <c r="T82" s="114"/>
      <c r="U82" s="114"/>
      <c r="V82" s="32"/>
      <c r="W82" s="32"/>
      <c r="X82" s="32"/>
      <c r="AD82" s="1"/>
      <c r="AE82" s="38"/>
      <c r="AF82" s="25"/>
      <c r="AG82" s="25"/>
      <c r="AH82" s="25"/>
      <c r="AI82" s="25"/>
      <c r="AJ82" s="25"/>
    </row>
    <row r="83" spans="1:36" ht="3" customHeight="1">
      <c r="A83" s="99"/>
      <c r="B83" s="99"/>
      <c r="C83" s="99"/>
      <c r="D83" s="116"/>
      <c r="E83" s="116"/>
      <c r="F83" s="114"/>
      <c r="G83" s="32"/>
      <c r="H83" s="32"/>
      <c r="I83" s="32"/>
      <c r="J83" s="32"/>
      <c r="K83" s="32"/>
      <c r="L83" s="32"/>
      <c r="M83" s="32"/>
      <c r="N83" s="32"/>
      <c r="O83" s="32"/>
      <c r="P83" s="32"/>
      <c r="Q83" s="32"/>
      <c r="R83" s="34"/>
      <c r="S83" s="32"/>
      <c r="T83" s="32"/>
      <c r="U83" s="32"/>
      <c r="V83" s="32"/>
      <c r="W83" s="32"/>
      <c r="X83" s="32"/>
      <c r="AD83" s="1"/>
      <c r="AE83" s="38"/>
      <c r="AF83" s="25"/>
      <c r="AG83" s="25"/>
      <c r="AH83" s="25"/>
      <c r="AI83" s="25"/>
      <c r="AJ83" s="25"/>
    </row>
    <row r="84" spans="1:36" ht="15">
      <c r="C84" s="112"/>
      <c r="D84" s="113"/>
      <c r="E84" s="114"/>
      <c r="F84" s="114"/>
      <c r="G84" s="32"/>
      <c r="H84" s="32"/>
      <c r="I84" s="32"/>
      <c r="J84" s="32"/>
      <c r="K84" s="32"/>
      <c r="L84" s="32"/>
      <c r="M84" s="32"/>
      <c r="N84" s="32"/>
      <c r="O84" s="32"/>
      <c r="P84" s="32"/>
      <c r="Q84" s="32"/>
      <c r="R84" s="34"/>
      <c r="S84" s="32"/>
      <c r="T84" s="32"/>
      <c r="U84" s="32"/>
      <c r="V84" s="32"/>
      <c r="W84" s="32"/>
      <c r="X84" s="32"/>
      <c r="AD84" s="1"/>
      <c r="AE84" s="38"/>
      <c r="AF84" s="25"/>
      <c r="AG84" s="25"/>
      <c r="AH84" s="25"/>
      <c r="AI84" s="25"/>
      <c r="AJ84" s="25"/>
    </row>
    <row r="85" spans="1:36" ht="15">
      <c r="A85" s="26" t="s">
        <v>850</v>
      </c>
      <c r="C85" s="112"/>
      <c r="D85" s="113"/>
      <c r="E85" s="114"/>
      <c r="F85" s="114"/>
      <c r="G85" s="32"/>
      <c r="H85" s="32"/>
      <c r="I85" s="32"/>
      <c r="J85" s="32"/>
      <c r="K85" s="32"/>
      <c r="L85" s="32"/>
      <c r="M85" s="32"/>
      <c r="N85" s="32"/>
      <c r="O85" s="32"/>
      <c r="P85" s="85" t="str">
        <f>A85</f>
        <v>U15B</v>
      </c>
      <c r="Q85" s="32"/>
      <c r="R85" s="34"/>
      <c r="S85" s="32"/>
      <c r="T85" s="32"/>
      <c r="U85" s="32"/>
      <c r="V85" s="32"/>
      <c r="W85" s="32"/>
      <c r="X85" s="32"/>
      <c r="AD85" s="1"/>
      <c r="AE85" s="38"/>
      <c r="AF85" s="25"/>
      <c r="AG85" s="25"/>
      <c r="AH85" s="25">
        <v>58</v>
      </c>
      <c r="AI85" s="25">
        <v>50</v>
      </c>
      <c r="AJ85" s="25">
        <v>45</v>
      </c>
    </row>
    <row r="86" spans="1:36">
      <c r="A86" s="1">
        <v>1</v>
      </c>
      <c r="B86" s="1" t="s">
        <v>852</v>
      </c>
      <c r="C86" s="99" t="s">
        <v>53</v>
      </c>
      <c r="D86" s="116">
        <v>15</v>
      </c>
      <c r="E86" s="114">
        <v>14</v>
      </c>
      <c r="F86" s="114"/>
      <c r="G86" s="32"/>
      <c r="H86" s="32"/>
      <c r="I86" s="32"/>
      <c r="J86" s="32">
        <f>IFERROR(LARGE(D86:I86,1),0)+IF($C$5&gt;=2,IFERROR(LARGE(D86:I86,2),0),0)+IF($C$5&gt;=3,IFERROR(LARGE(D86:I86,3),0),0)+IF($C$5&gt;=4,IFERROR(LARGE(D86:I86,4),0),0)+IF($C$5&gt;=5,IFERROR(LARGE(D86:I86,5),0),0)+IF($C$5&gt;=6,IFERROR(LARGE(D86:I86,6),0),0)</f>
        <v>29</v>
      </c>
      <c r="K86" s="32"/>
      <c r="L86" s="32" t="s">
        <v>898</v>
      </c>
      <c r="M86" s="32">
        <f>J86-(ROW(J86)-ROW(J$6))/10000</f>
        <v>28.992000000000001</v>
      </c>
      <c r="N86" s="32">
        <f>COUNT(D86:I86)</f>
        <v>2</v>
      </c>
      <c r="O86" s="32">
        <f ca="1">IF(AND(N86=1,OFFSET(C86,0,O$3)&gt;0),"Y",0)</f>
        <v>0</v>
      </c>
      <c r="P86" s="33" t="s">
        <v>850</v>
      </c>
      <c r="Q86" s="55">
        <f>1-(P86=P85)</f>
        <v>0</v>
      </c>
      <c r="R86" s="34">
        <f>M86+S86/1000+T86/10000+U86/100000+V86/1000000+W86/10000000+X86/100000000</f>
        <v>29.008400000000002</v>
      </c>
      <c r="S86" s="116">
        <v>15</v>
      </c>
      <c r="T86" s="114">
        <v>14</v>
      </c>
      <c r="U86" s="114"/>
      <c r="V86" s="32"/>
      <c r="W86" s="32"/>
      <c r="X86" s="32"/>
      <c r="AD86" s="1"/>
      <c r="AE86" s="38"/>
      <c r="AF86" s="25"/>
      <c r="AG86" s="25"/>
      <c r="AH86" s="25"/>
      <c r="AI86" s="25"/>
      <c r="AJ86" s="25"/>
    </row>
    <row r="87" spans="1:36">
      <c r="A87" s="1">
        <v>2</v>
      </c>
      <c r="B87" s="1" t="s">
        <v>851</v>
      </c>
      <c r="C87" s="99" t="s">
        <v>33</v>
      </c>
      <c r="D87" s="116">
        <v>14</v>
      </c>
      <c r="E87" s="114">
        <v>15</v>
      </c>
      <c r="F87" s="114"/>
      <c r="G87" s="32"/>
      <c r="H87" s="32"/>
      <c r="I87" s="32"/>
      <c r="J87" s="32">
        <f>IFERROR(LARGE(D87:I87,1),0)+IF($C$5&gt;=2,IFERROR(LARGE(D87:I87,2),0),0)+IF($C$5&gt;=3,IFERROR(LARGE(D87:I87,3),0),0)+IF($C$5&gt;=4,IFERROR(LARGE(D87:I87,4),0),0)+IF($C$5&gt;=5,IFERROR(LARGE(D87:I87,5),0),0)+IF($C$5&gt;=6,IFERROR(LARGE(D87:I87,6),0),0)</f>
        <v>29</v>
      </c>
      <c r="K87" s="32"/>
      <c r="L87" s="32" t="s">
        <v>899</v>
      </c>
      <c r="M87" s="32">
        <f>J87-(ROW(J87)-ROW(J$6))/10000</f>
        <v>28.991900000000001</v>
      </c>
      <c r="N87" s="32">
        <f>COUNT(D87:I87)</f>
        <v>2</v>
      </c>
      <c r="O87" s="32">
        <f ca="1">IF(AND(N87=1,OFFSET(C87,0,O$3)&gt;0),"Y",0)</f>
        <v>0</v>
      </c>
      <c r="P87" s="33" t="s">
        <v>850</v>
      </c>
      <c r="Q87" s="55">
        <f>1-(P87=P86)</f>
        <v>0</v>
      </c>
      <c r="R87" s="34">
        <f>M87+S87/1000+T87/10000+U87/100000+V87/1000000+W87/10000000+X87/100000000</f>
        <v>29.008300000000002</v>
      </c>
      <c r="S87" s="114">
        <v>15</v>
      </c>
      <c r="T87" s="116">
        <v>14</v>
      </c>
      <c r="U87" s="114"/>
      <c r="V87" s="32"/>
      <c r="W87" s="32"/>
      <c r="X87" s="32"/>
      <c r="AD87" s="1"/>
      <c r="AE87" s="38"/>
      <c r="AF87" s="25"/>
      <c r="AG87" s="25"/>
      <c r="AH87" s="25"/>
      <c r="AI87" s="25"/>
      <c r="AJ87" s="25"/>
    </row>
    <row r="88" spans="1:36">
      <c r="A88" s="1">
        <v>3</v>
      </c>
      <c r="B88" s="1" t="s">
        <v>853</v>
      </c>
      <c r="C88" s="99" t="s">
        <v>53</v>
      </c>
      <c r="D88" s="116">
        <v>13</v>
      </c>
      <c r="E88" s="114">
        <v>13</v>
      </c>
      <c r="F88" s="114"/>
      <c r="G88" s="32"/>
      <c r="H88" s="32"/>
      <c r="I88" s="32"/>
      <c r="J88" s="32">
        <f>IFERROR(LARGE(D88:I88,1),0)+IF($C$5&gt;=2,IFERROR(LARGE(D88:I88,2),0),0)+IF($C$5&gt;=3,IFERROR(LARGE(D88:I88,3),0),0)+IF($C$5&gt;=4,IFERROR(LARGE(D88:I88,4),0),0)+IF($C$5&gt;=5,IFERROR(LARGE(D88:I88,5),0),0)+IF($C$5&gt;=6,IFERROR(LARGE(D88:I88,6),0),0)</f>
        <v>26</v>
      </c>
      <c r="K88" s="32"/>
      <c r="L88" s="32" t="s">
        <v>900</v>
      </c>
      <c r="M88" s="32">
        <f>J88-(ROW(J88)-ROW(J$6))/10000</f>
        <v>25.991800000000001</v>
      </c>
      <c r="N88" s="32">
        <f>COUNT(D88:I88)</f>
        <v>2</v>
      </c>
      <c r="O88" s="32">
        <f ca="1">IF(AND(N88=1,OFFSET(C88,0,O$3)&gt;0),"Y",0)</f>
        <v>0</v>
      </c>
      <c r="P88" s="33" t="s">
        <v>850</v>
      </c>
      <c r="Q88" s="55">
        <f>1-(P88=P87)</f>
        <v>0</v>
      </c>
      <c r="R88" s="34">
        <f>M88+S88/1000+T88/10000+U88/100000+V88/1000000+W88/10000000+X88/100000000</f>
        <v>26.006100000000004</v>
      </c>
      <c r="S88" s="116">
        <v>13</v>
      </c>
      <c r="T88" s="114">
        <v>13</v>
      </c>
      <c r="U88" s="114"/>
      <c r="V88" s="32"/>
      <c r="W88" s="32"/>
      <c r="X88" s="32"/>
      <c r="AD88" s="1"/>
      <c r="AE88" s="38"/>
      <c r="AF88" s="25"/>
      <c r="AG88" s="25"/>
      <c r="AH88" s="25"/>
      <c r="AI88" s="25"/>
      <c r="AJ88" s="25"/>
    </row>
    <row r="89" spans="1:36">
      <c r="A89" s="1">
        <v>4</v>
      </c>
      <c r="B89" s="1" t="s">
        <v>901</v>
      </c>
      <c r="C89" s="99" t="s">
        <v>117</v>
      </c>
      <c r="D89" s="116">
        <v>12</v>
      </c>
      <c r="E89" s="114"/>
      <c r="F89" s="114"/>
      <c r="G89" s="32"/>
      <c r="H89" s="32"/>
      <c r="I89" s="32"/>
      <c r="J89" s="32">
        <f>IFERROR(LARGE(D89:I89,1),0)+IF($C$5&gt;=2,IFERROR(LARGE(D89:I89,2),0),0)+IF($C$5&gt;=3,IFERROR(LARGE(D89:I89,3),0),0)+IF($C$5&gt;=4,IFERROR(LARGE(D89:I89,4),0),0)+IF($C$5&gt;=5,IFERROR(LARGE(D89:I89,5),0),0)+IF($C$5&gt;=6,IFERROR(LARGE(D89:I89,6),0),0)</f>
        <v>12</v>
      </c>
      <c r="K89" s="32"/>
      <c r="L89" s="32"/>
      <c r="M89" s="32">
        <f>J89-(ROW(J89)-ROW(J$6))/10000</f>
        <v>11.9917</v>
      </c>
      <c r="N89" s="32">
        <f>COUNT(D89:I89)</f>
        <v>1</v>
      </c>
      <c r="O89" s="32">
        <f ca="1">IF(AND(N89=1,OFFSET(C89,0,O$3)&gt;0),"Y",0)</f>
        <v>0</v>
      </c>
      <c r="P89" s="33" t="s">
        <v>850</v>
      </c>
      <c r="Q89" s="55">
        <f>1-(P89=P88)</f>
        <v>0</v>
      </c>
      <c r="R89" s="34">
        <f>M89+S89/1000+T89/10000+U89/100000+V89/1000000+W89/10000000+X89/100000000</f>
        <v>12.0037</v>
      </c>
      <c r="S89" s="116">
        <v>12</v>
      </c>
      <c r="T89" s="114"/>
      <c r="U89" s="114"/>
      <c r="V89" s="32"/>
      <c r="W89" s="32"/>
      <c r="X89" s="32"/>
      <c r="AD89" s="1"/>
      <c r="AE89" s="38"/>
      <c r="AF89" s="25"/>
      <c r="AG89" s="25"/>
      <c r="AH89" s="25"/>
      <c r="AI89" s="25"/>
      <c r="AJ89" s="25"/>
    </row>
    <row r="90" spans="1:36">
      <c r="A90" s="1">
        <v>5</v>
      </c>
      <c r="B90" s="1" t="s">
        <v>902</v>
      </c>
      <c r="C90" s="99" t="s">
        <v>23</v>
      </c>
      <c r="D90" s="116">
        <v>11</v>
      </c>
      <c r="E90" s="114"/>
      <c r="F90" s="114"/>
      <c r="G90" s="32"/>
      <c r="H90" s="32"/>
      <c r="I90" s="32"/>
      <c r="J90" s="32">
        <f>IFERROR(LARGE(D90:I90,1),0)+IF($C$5&gt;=2,IFERROR(LARGE(D90:I90,2),0),0)+IF($C$5&gt;=3,IFERROR(LARGE(D90:I90,3),0),0)+IF($C$5&gt;=4,IFERROR(LARGE(D90:I90,4),0),0)+IF($C$5&gt;=5,IFERROR(LARGE(D90:I90,5),0),0)+IF($C$5&gt;=6,IFERROR(LARGE(D90:I90,6),0),0)</f>
        <v>11</v>
      </c>
      <c r="K90" s="32"/>
      <c r="L90" s="32"/>
      <c r="M90" s="32">
        <f>J90-(ROW(J90)-ROW(J$6))/10000</f>
        <v>10.9916</v>
      </c>
      <c r="N90" s="32">
        <f>COUNT(D90:I90)</f>
        <v>1</v>
      </c>
      <c r="O90" s="32">
        <f ca="1">IF(AND(N90=1,OFFSET(C90,0,O$3)&gt;0),"Y",0)</f>
        <v>0</v>
      </c>
      <c r="P90" s="33" t="s">
        <v>850</v>
      </c>
      <c r="Q90" s="55">
        <f>1-(P90=P89)</f>
        <v>0</v>
      </c>
      <c r="R90" s="34">
        <f>M90+S90/1000+T90/10000+U90/100000+V90/1000000+W90/10000000+X90/100000000</f>
        <v>11.002599999999999</v>
      </c>
      <c r="S90" s="116">
        <v>11</v>
      </c>
      <c r="T90" s="114"/>
      <c r="U90" s="114"/>
      <c r="V90" s="32"/>
      <c r="W90" s="32"/>
      <c r="X90" s="32"/>
      <c r="AD90" s="1"/>
      <c r="AE90" s="38"/>
      <c r="AF90" s="25"/>
      <c r="AG90" s="25"/>
      <c r="AH90" s="25"/>
      <c r="AI90" s="25"/>
      <c r="AJ90" s="25"/>
    </row>
    <row r="91" spans="1:36" ht="3" customHeight="1">
      <c r="A91" s="99"/>
      <c r="B91" s="99"/>
      <c r="C91" s="99"/>
      <c r="D91" s="116"/>
      <c r="E91" s="116"/>
      <c r="F91" s="114"/>
      <c r="G91" s="32"/>
      <c r="H91" s="32"/>
      <c r="I91" s="32"/>
      <c r="J91" s="32"/>
      <c r="K91" s="32"/>
      <c r="L91" s="32"/>
      <c r="M91" s="32"/>
      <c r="N91" s="32"/>
      <c r="O91" s="32"/>
      <c r="P91" s="32"/>
      <c r="Q91" s="32"/>
      <c r="R91" s="34"/>
      <c r="S91" s="32"/>
      <c r="T91" s="32"/>
      <c r="U91" s="32"/>
      <c r="V91" s="32"/>
      <c r="W91" s="32"/>
      <c r="X91" s="32"/>
      <c r="AD91" s="1"/>
      <c r="AE91" s="38"/>
      <c r="AF91" s="25"/>
      <c r="AG91" s="25"/>
      <c r="AH91" s="25"/>
      <c r="AI91" s="25"/>
      <c r="AJ91" s="25"/>
    </row>
    <row r="92" spans="1:36" ht="15">
      <c r="C92" s="112"/>
      <c r="D92" s="113"/>
      <c r="E92" s="114"/>
      <c r="F92" s="114"/>
      <c r="G92" s="32"/>
      <c r="H92" s="32"/>
      <c r="I92" s="32"/>
      <c r="J92" s="32"/>
      <c r="K92" s="32"/>
      <c r="L92" s="32"/>
      <c r="M92" s="32"/>
      <c r="N92" s="32"/>
      <c r="O92" s="32"/>
      <c r="P92" s="32"/>
      <c r="Q92" s="32"/>
      <c r="R92" s="34"/>
      <c r="S92" s="32"/>
      <c r="T92" s="32"/>
      <c r="U92" s="32"/>
      <c r="V92" s="32"/>
      <c r="W92" s="32"/>
      <c r="X92" s="32"/>
      <c r="AD92" s="1"/>
      <c r="AE92" s="38"/>
      <c r="AF92" s="25"/>
      <c r="AG92" s="25"/>
      <c r="AH92" s="25"/>
      <c r="AI92" s="25"/>
      <c r="AJ92" s="25"/>
    </row>
    <row r="93" spans="1:36" ht="15">
      <c r="A93" s="26" t="s">
        <v>854</v>
      </c>
      <c r="C93" s="112"/>
      <c r="D93" s="113"/>
      <c r="E93" s="114"/>
      <c r="F93" s="114"/>
      <c r="G93" s="32"/>
      <c r="H93" s="32"/>
      <c r="I93" s="32"/>
      <c r="J93" s="32"/>
      <c r="K93" s="32"/>
      <c r="L93" s="32"/>
      <c r="M93" s="32"/>
      <c r="N93" s="32"/>
      <c r="O93" s="32"/>
      <c r="P93" s="85" t="str">
        <f>A93</f>
        <v>U15G</v>
      </c>
      <c r="Q93" s="32"/>
      <c r="R93" s="34"/>
      <c r="S93" s="32"/>
      <c r="T93" s="32"/>
      <c r="U93" s="32"/>
      <c r="V93" s="32"/>
      <c r="W93" s="32"/>
      <c r="X93" s="32"/>
      <c r="AD93" s="1"/>
      <c r="AE93" s="38"/>
      <c r="AF93" s="25"/>
      <c r="AG93" s="25"/>
      <c r="AH93" s="25">
        <v>52</v>
      </c>
      <c r="AI93" s="25">
        <v>45</v>
      </c>
      <c r="AJ93" s="25">
        <v>27</v>
      </c>
    </row>
    <row r="94" spans="1:36">
      <c r="A94" s="1">
        <v>1</v>
      </c>
      <c r="B94" s="1" t="s">
        <v>856</v>
      </c>
      <c r="C94" s="99" t="s">
        <v>96</v>
      </c>
      <c r="D94" s="116">
        <v>13</v>
      </c>
      <c r="E94" s="114">
        <v>14</v>
      </c>
      <c r="F94" s="114"/>
      <c r="G94" s="32"/>
      <c r="H94" s="32"/>
      <c r="I94" s="32"/>
      <c r="J94" s="32">
        <f>IFERROR(LARGE(D94:I94,1),0)+IF($C$5&gt;=2,IFERROR(LARGE(D94:I94,2),0),0)+IF($C$5&gt;=3,IFERROR(LARGE(D94:I94,3),0),0)+IF($C$5&gt;=4,IFERROR(LARGE(D94:I94,4),0),0)+IF($C$5&gt;=5,IFERROR(LARGE(D94:I94,5),0),0)+IF($C$5&gt;=6,IFERROR(LARGE(D94:I94,6),0),0)</f>
        <v>27</v>
      </c>
      <c r="K94" s="32"/>
      <c r="L94" s="32" t="s">
        <v>903</v>
      </c>
      <c r="M94" s="32">
        <f>J94-(ROW(J94)-ROW(J$6))/10000</f>
        <v>26.991199999999999</v>
      </c>
      <c r="N94" s="32">
        <f>COUNT(D94:I94)</f>
        <v>2</v>
      </c>
      <c r="O94" s="32">
        <f ca="1">IF(AND(N94=1,OFFSET(C94,0,O$3)&gt;0),"Y",0)</f>
        <v>0</v>
      </c>
      <c r="P94" s="33" t="s">
        <v>854</v>
      </c>
      <c r="Q94" s="55">
        <f>1-(P94=P93)</f>
        <v>0</v>
      </c>
      <c r="R94" s="34">
        <f>M94+S94/1000+T94/10000+U94/100000+V94/1000000+W94/10000000+X94/100000000</f>
        <v>27.006499999999999</v>
      </c>
      <c r="S94" s="114">
        <v>14</v>
      </c>
      <c r="T94" s="116">
        <v>13</v>
      </c>
      <c r="U94" s="114"/>
      <c r="V94" s="32"/>
      <c r="W94" s="32"/>
      <c r="X94" s="32"/>
      <c r="AD94" s="1"/>
      <c r="AE94" s="38"/>
      <c r="AF94" s="25"/>
      <c r="AG94" s="25"/>
      <c r="AH94" s="25"/>
      <c r="AI94" s="25"/>
      <c r="AJ94" s="25"/>
    </row>
    <row r="95" spans="1:36">
      <c r="A95" s="1">
        <v>2</v>
      </c>
      <c r="B95" s="1" t="s">
        <v>904</v>
      </c>
      <c r="C95" s="99" t="s">
        <v>53</v>
      </c>
      <c r="D95" s="116">
        <v>15</v>
      </c>
      <c r="E95" s="114"/>
      <c r="F95" s="114"/>
      <c r="G95" s="32"/>
      <c r="H95" s="32"/>
      <c r="I95" s="32"/>
      <c r="J95" s="32">
        <f>IFERROR(LARGE(D95:I95,1),0)+IF($C$5&gt;=2,IFERROR(LARGE(D95:I95,2),0),0)+IF($C$5&gt;=3,IFERROR(LARGE(D95:I95,3),0),0)+IF($C$5&gt;=4,IFERROR(LARGE(D95:I95,4),0),0)+IF($C$5&gt;=5,IFERROR(LARGE(D95:I95,5),0),0)+IF($C$5&gt;=6,IFERROR(LARGE(D95:I95,6),0),0)</f>
        <v>15</v>
      </c>
      <c r="K95" s="32"/>
      <c r="L95" s="32" t="s">
        <v>905</v>
      </c>
      <c r="M95" s="32">
        <f>J95-(ROW(J95)-ROW(J$6))/10000</f>
        <v>14.991099999999999</v>
      </c>
      <c r="N95" s="32">
        <f>COUNT(D95:I95)</f>
        <v>1</v>
      </c>
      <c r="O95" s="32">
        <f ca="1">IF(AND(N95=1,OFFSET(C95,0,O$3)&gt;0),"Y",0)</f>
        <v>0</v>
      </c>
      <c r="P95" s="33" t="s">
        <v>854</v>
      </c>
      <c r="Q95" s="55">
        <f>1-(P95=P94)</f>
        <v>0</v>
      </c>
      <c r="R95" s="34">
        <f>M95+S95/1000+T95/10000+U95/100000+V95/1000000+W95/10000000+X95/100000000</f>
        <v>15.0061</v>
      </c>
      <c r="S95" s="116">
        <v>15</v>
      </c>
      <c r="T95" s="114"/>
      <c r="U95" s="114"/>
      <c r="V95" s="32"/>
      <c r="W95" s="32"/>
      <c r="X95" s="32"/>
      <c r="AD95" s="1"/>
      <c r="AE95" s="38"/>
      <c r="AF95" s="25"/>
      <c r="AG95" s="25"/>
      <c r="AH95" s="25"/>
      <c r="AI95" s="25"/>
      <c r="AJ95" s="25"/>
    </row>
    <row r="96" spans="1:36">
      <c r="A96" s="1">
        <v>3</v>
      </c>
      <c r="B96" s="1" t="s">
        <v>855</v>
      </c>
      <c r="C96" s="99" t="s">
        <v>23</v>
      </c>
      <c r="D96" s="116"/>
      <c r="E96" s="114">
        <v>15</v>
      </c>
      <c r="F96" s="114"/>
      <c r="G96" s="32"/>
      <c r="H96" s="32"/>
      <c r="I96" s="32"/>
      <c r="J96" s="32">
        <f>IFERROR(LARGE(D96:I96,1),0)+IF($C$5&gt;=2,IFERROR(LARGE(D96:I96,2),0),0)+IF($C$5&gt;=3,IFERROR(LARGE(D96:I96,3),0),0)+IF($C$5&gt;=4,IFERROR(LARGE(D96:I96,4),0),0)+IF($C$5&gt;=5,IFERROR(LARGE(D96:I96,5),0),0)+IF($C$5&gt;=6,IFERROR(LARGE(D96:I96,6),0),0)</f>
        <v>15</v>
      </c>
      <c r="K96" s="32"/>
      <c r="L96" s="32" t="s">
        <v>906</v>
      </c>
      <c r="M96" s="32">
        <f>J96-(ROW(J96)-ROW(J$6))/10000</f>
        <v>14.991</v>
      </c>
      <c r="N96" s="32">
        <f>COUNT(D96:I96)</f>
        <v>1</v>
      </c>
      <c r="O96" s="32" t="str">
        <f ca="1">IF(AND(N96=1,OFFSET(C96,0,O$3)&gt;0),"Y",0)</f>
        <v>Y</v>
      </c>
      <c r="P96" s="33" t="s">
        <v>854</v>
      </c>
      <c r="Q96" s="55">
        <f>1-(P96=P95)</f>
        <v>0</v>
      </c>
      <c r="R96" s="34">
        <f>M96+S96/1000+T96/10000+U96/100000+V96/1000000+W96/10000000+X96/100000000</f>
        <v>15.006</v>
      </c>
      <c r="S96" s="114">
        <v>15</v>
      </c>
      <c r="T96" s="116"/>
      <c r="U96" s="114"/>
      <c r="V96" s="32"/>
      <c r="W96" s="32"/>
      <c r="X96" s="32"/>
      <c r="AD96" s="1"/>
      <c r="AE96" s="38"/>
      <c r="AF96" s="25"/>
      <c r="AG96" s="25"/>
      <c r="AH96" s="25"/>
      <c r="AI96" s="25"/>
      <c r="AJ96" s="25"/>
    </row>
    <row r="97" spans="1:36">
      <c r="A97" s="1">
        <v>4</v>
      </c>
      <c r="B97" s="1" t="s">
        <v>907</v>
      </c>
      <c r="C97" s="99" t="s">
        <v>23</v>
      </c>
      <c r="D97" s="116">
        <v>14</v>
      </c>
      <c r="E97" s="114"/>
      <c r="F97" s="114"/>
      <c r="G97" s="32"/>
      <c r="H97" s="32"/>
      <c r="I97" s="32"/>
      <c r="J97" s="32">
        <f>IFERROR(LARGE(D97:I97,1),0)+IF($C$5&gt;=2,IFERROR(LARGE(D97:I97,2),0),0)+IF($C$5&gt;=3,IFERROR(LARGE(D97:I97,3),0),0)+IF($C$5&gt;=4,IFERROR(LARGE(D97:I97,4),0),0)+IF($C$5&gt;=5,IFERROR(LARGE(D97:I97,5),0),0)+IF($C$5&gt;=6,IFERROR(LARGE(D97:I97,6),0),0)</f>
        <v>14</v>
      </c>
      <c r="K97" s="32"/>
      <c r="L97" s="32"/>
      <c r="M97" s="32">
        <f>J97-(ROW(J97)-ROW(J$6))/10000</f>
        <v>13.9909</v>
      </c>
      <c r="N97" s="32">
        <f>COUNT(D97:I97)</f>
        <v>1</v>
      </c>
      <c r="O97" s="32">
        <f ca="1">IF(AND(N97=1,OFFSET(C97,0,O$3)&gt;0),"Y",0)</f>
        <v>0</v>
      </c>
      <c r="P97" s="33" t="s">
        <v>854</v>
      </c>
      <c r="Q97" s="55">
        <f>1-(P97=P96)</f>
        <v>0</v>
      </c>
      <c r="R97" s="34">
        <f>M97+S97/1000+T97/10000+U97/100000+V97/1000000+W97/10000000+X97/100000000</f>
        <v>14.004899999999999</v>
      </c>
      <c r="S97" s="116">
        <v>14</v>
      </c>
      <c r="T97" s="114"/>
      <c r="U97" s="114"/>
      <c r="V97" s="32"/>
      <c r="W97" s="32"/>
      <c r="X97" s="32"/>
      <c r="AD97" s="1"/>
      <c r="AE97" s="38"/>
      <c r="AF97" s="25"/>
      <c r="AG97" s="25"/>
      <c r="AH97" s="25"/>
      <c r="AI97" s="25"/>
      <c r="AJ97" s="25"/>
    </row>
    <row r="98" spans="1:36" ht="3" customHeight="1">
      <c r="A98" s="99"/>
      <c r="B98" s="99"/>
      <c r="C98" s="99"/>
      <c r="D98" s="116"/>
      <c r="E98" s="116"/>
      <c r="F98" s="114"/>
      <c r="G98" s="32"/>
      <c r="H98" s="32"/>
      <c r="I98" s="32"/>
      <c r="J98" s="32"/>
      <c r="K98" s="32"/>
      <c r="L98" s="32"/>
      <c r="M98" s="32"/>
      <c r="N98" s="32"/>
      <c r="O98" s="32"/>
      <c r="P98" s="32"/>
      <c r="Q98" s="32"/>
      <c r="R98" s="34"/>
      <c r="S98" s="32"/>
      <c r="T98" s="32"/>
      <c r="U98" s="32"/>
      <c r="V98" s="32"/>
      <c r="W98" s="32"/>
      <c r="X98" s="32"/>
      <c r="AD98" s="1"/>
      <c r="AE98" s="38"/>
      <c r="AF98" s="25"/>
      <c r="AG98" s="25"/>
      <c r="AH98" s="25"/>
      <c r="AI98" s="25"/>
      <c r="AJ98" s="25"/>
    </row>
    <row r="99" spans="1:36" ht="15">
      <c r="C99" s="112"/>
      <c r="D99" s="113"/>
      <c r="E99" s="114"/>
      <c r="F99" s="114"/>
      <c r="G99" s="32"/>
      <c r="H99" s="32"/>
      <c r="I99" s="32"/>
      <c r="J99" s="32"/>
      <c r="K99" s="32"/>
      <c r="L99" s="32"/>
      <c r="M99" s="32"/>
      <c r="N99" s="32"/>
      <c r="O99" s="32"/>
      <c r="P99" s="32"/>
      <c r="Q99" s="32"/>
      <c r="R99" s="34"/>
      <c r="S99" s="32"/>
      <c r="T99" s="32"/>
      <c r="U99" s="32"/>
      <c r="V99" s="32"/>
      <c r="W99" s="32"/>
      <c r="X99" s="32"/>
      <c r="AD99" s="1"/>
      <c r="AE99" s="38"/>
      <c r="AF99" s="25"/>
      <c r="AG99" s="25"/>
      <c r="AH99" s="25"/>
      <c r="AI99" s="25"/>
      <c r="AJ99" s="25"/>
    </row>
    <row r="100" spans="1:36" ht="15">
      <c r="A100" s="26" t="s">
        <v>857</v>
      </c>
      <c r="C100" s="112"/>
      <c r="D100" s="113"/>
      <c r="E100" s="114"/>
      <c r="F100" s="114"/>
      <c r="G100" s="32"/>
      <c r="H100" s="32"/>
      <c r="I100" s="32"/>
      <c r="J100" s="32"/>
      <c r="K100" s="32"/>
      <c r="L100" s="32"/>
      <c r="M100" s="32"/>
      <c r="N100" s="32"/>
      <c r="O100" s="32"/>
      <c r="P100" s="85" t="str">
        <f>A100</f>
        <v>U17B</v>
      </c>
      <c r="Q100" s="32"/>
      <c r="R100" s="34"/>
      <c r="S100" s="32"/>
      <c r="T100" s="32"/>
      <c r="U100" s="32"/>
      <c r="V100" s="32"/>
      <c r="W100" s="32"/>
      <c r="X100" s="32"/>
      <c r="AD100" s="1"/>
      <c r="AE100" s="38"/>
      <c r="AF100" s="25"/>
      <c r="AG100" s="25"/>
      <c r="AH100" s="25">
        <v>15</v>
      </c>
      <c r="AI100" s="25"/>
      <c r="AJ100" s="25"/>
    </row>
    <row r="101" spans="1:36">
      <c r="A101" s="1">
        <v>1</v>
      </c>
      <c r="B101" s="1" t="s">
        <v>858</v>
      </c>
      <c r="C101" s="99" t="s">
        <v>108</v>
      </c>
      <c r="D101" s="116">
        <v>13</v>
      </c>
      <c r="E101" s="114">
        <v>15</v>
      </c>
      <c r="F101" s="114"/>
      <c r="G101" s="32"/>
      <c r="H101" s="32"/>
      <c r="I101" s="32"/>
      <c r="J101" s="32">
        <f>IFERROR(LARGE(D101:I101,1),0)+IF($C$5&gt;=2,IFERROR(LARGE(D101:I101,2),0),0)+IF($C$5&gt;=3,IFERROR(LARGE(D101:I101,3),0),0)+IF($C$5&gt;=4,IFERROR(LARGE(D101:I101,4),0),0)+IF($C$5&gt;=5,IFERROR(LARGE(D101:I101,5),0),0)+IF($C$5&gt;=6,IFERROR(LARGE(D101:I101,6),0),0)</f>
        <v>28</v>
      </c>
      <c r="K101" s="32"/>
      <c r="L101" s="32" t="s">
        <v>908</v>
      </c>
      <c r="M101" s="32">
        <f>J101-(ROW(J101)-ROW(J$6))/10000</f>
        <v>27.990500000000001</v>
      </c>
      <c r="N101" s="32">
        <f>COUNT(D101:I101)</f>
        <v>2</v>
      </c>
      <c r="O101" s="32">
        <f ca="1">IF(AND(N101=1,OFFSET(C101,0,O$3)&gt;0),"Y",0)</f>
        <v>0</v>
      </c>
      <c r="P101" s="33" t="s">
        <v>857</v>
      </c>
      <c r="Q101" s="55">
        <f>1-(P101=P100)</f>
        <v>0</v>
      </c>
      <c r="R101" s="34">
        <f>M101+S101/1000+T101/10000+U101/100000+V101/1000000+W101/10000000+X101/100000000</f>
        <v>28.006800000000002</v>
      </c>
      <c r="S101" s="114">
        <v>15</v>
      </c>
      <c r="T101" s="116">
        <v>13</v>
      </c>
      <c r="U101" s="114"/>
      <c r="V101" s="32"/>
      <c r="W101" s="32"/>
      <c r="X101" s="32"/>
      <c r="AD101" s="1"/>
      <c r="AE101" s="38"/>
      <c r="AF101" s="25"/>
      <c r="AG101" s="25"/>
      <c r="AH101" s="25"/>
      <c r="AI101" s="25"/>
      <c r="AJ101" s="25"/>
    </row>
    <row r="102" spans="1:36">
      <c r="A102" s="1">
        <v>2</v>
      </c>
      <c r="B102" s="1" t="s">
        <v>909</v>
      </c>
      <c r="C102" s="99" t="s">
        <v>33</v>
      </c>
      <c r="D102" s="116">
        <v>15</v>
      </c>
      <c r="E102" s="114"/>
      <c r="F102" s="114"/>
      <c r="G102" s="32"/>
      <c r="H102" s="32"/>
      <c r="I102" s="32"/>
      <c r="J102" s="32">
        <f>IFERROR(LARGE(D102:I102,1),0)+IF($C$5&gt;=2,IFERROR(LARGE(D102:I102,2),0),0)+IF($C$5&gt;=3,IFERROR(LARGE(D102:I102,3),0),0)+IF($C$5&gt;=4,IFERROR(LARGE(D102:I102,4),0),0)+IF($C$5&gt;=5,IFERROR(LARGE(D102:I102,5),0),0)+IF($C$5&gt;=6,IFERROR(LARGE(D102:I102,6),0),0)</f>
        <v>15</v>
      </c>
      <c r="K102" s="32"/>
      <c r="L102" s="32" t="s">
        <v>910</v>
      </c>
      <c r="M102" s="32">
        <f>J102-(ROW(J102)-ROW(J$6))/10000</f>
        <v>14.990399999999999</v>
      </c>
      <c r="N102" s="32">
        <f>COUNT(D102:I102)</f>
        <v>1</v>
      </c>
      <c r="O102" s="32">
        <f ca="1">IF(AND(N102=1,OFFSET(C102,0,O$3)&gt;0),"Y",0)</f>
        <v>0</v>
      </c>
      <c r="P102" s="33" t="s">
        <v>857</v>
      </c>
      <c r="Q102" s="55">
        <f>1-(P102=P101)</f>
        <v>0</v>
      </c>
      <c r="R102" s="34">
        <f>M102+S102/1000+T102/10000+U102/100000+V102/1000000+W102/10000000+X102/100000000</f>
        <v>15.0054</v>
      </c>
      <c r="S102" s="116">
        <v>15</v>
      </c>
      <c r="T102" s="114"/>
      <c r="U102" s="114"/>
      <c r="V102" s="32"/>
      <c r="W102" s="32"/>
      <c r="X102" s="32"/>
      <c r="AD102" s="1"/>
      <c r="AE102" s="38"/>
      <c r="AF102" s="25"/>
      <c r="AG102" s="25"/>
      <c r="AH102" s="25"/>
      <c r="AI102" s="25"/>
      <c r="AJ102" s="25"/>
    </row>
    <row r="103" spans="1:36">
      <c r="A103" s="1">
        <v>3</v>
      </c>
      <c r="B103" s="1" t="s">
        <v>911</v>
      </c>
      <c r="C103" s="99" t="s">
        <v>33</v>
      </c>
      <c r="D103" s="116">
        <v>14</v>
      </c>
      <c r="E103" s="114"/>
      <c r="F103" s="114"/>
      <c r="G103" s="32"/>
      <c r="H103" s="32"/>
      <c r="I103" s="32"/>
      <c r="J103" s="32">
        <f>IFERROR(LARGE(D103:I103,1),0)+IF($C$5&gt;=2,IFERROR(LARGE(D103:I103,2),0),0)+IF($C$5&gt;=3,IFERROR(LARGE(D103:I103,3),0),0)+IF($C$5&gt;=4,IFERROR(LARGE(D103:I103,4),0),0)+IF($C$5&gt;=5,IFERROR(LARGE(D103:I103,5),0),0)+IF($C$5&gt;=6,IFERROR(LARGE(D103:I103,6),0),0)</f>
        <v>14</v>
      </c>
      <c r="K103" s="32"/>
      <c r="L103" s="32" t="s">
        <v>912</v>
      </c>
      <c r="M103" s="32">
        <f>J103-(ROW(J103)-ROW(J$6))/10000</f>
        <v>13.9903</v>
      </c>
      <c r="N103" s="32">
        <f>COUNT(D103:I103)</f>
        <v>1</v>
      </c>
      <c r="O103" s="32">
        <f ca="1">IF(AND(N103=1,OFFSET(C103,0,O$3)&gt;0),"Y",0)</f>
        <v>0</v>
      </c>
      <c r="P103" s="33" t="s">
        <v>857</v>
      </c>
      <c r="Q103" s="55">
        <f>1-(P103=P102)</f>
        <v>0</v>
      </c>
      <c r="R103" s="34">
        <f>M103+S103/1000+T103/10000+U103/100000+V103/1000000+W103/10000000+X103/100000000</f>
        <v>14.004299999999999</v>
      </c>
      <c r="S103" s="116">
        <v>14</v>
      </c>
      <c r="T103" s="114"/>
      <c r="U103" s="114"/>
      <c r="V103" s="32"/>
      <c r="W103" s="32"/>
      <c r="X103" s="32"/>
      <c r="AD103" s="1"/>
      <c r="AE103" s="38"/>
      <c r="AF103" s="25"/>
      <c r="AG103" s="25"/>
      <c r="AH103" s="25"/>
      <c r="AI103" s="25"/>
      <c r="AJ103" s="25"/>
    </row>
    <row r="104" spans="1:36" ht="3" customHeight="1">
      <c r="A104" s="99"/>
      <c r="B104" s="99"/>
      <c r="C104" s="99"/>
      <c r="D104" s="116"/>
      <c r="E104" s="116"/>
      <c r="F104" s="114"/>
      <c r="G104" s="32"/>
      <c r="H104" s="32"/>
      <c r="I104" s="32"/>
      <c r="J104" s="32"/>
      <c r="K104" s="32"/>
      <c r="L104" s="32"/>
      <c r="M104" s="32"/>
      <c r="N104" s="32"/>
      <c r="O104" s="32"/>
      <c r="P104" s="32"/>
      <c r="Q104" s="32"/>
      <c r="R104" s="34"/>
      <c r="S104" s="32"/>
      <c r="T104" s="32"/>
      <c r="U104" s="32"/>
      <c r="V104" s="32"/>
      <c r="W104" s="32"/>
      <c r="X104" s="32"/>
      <c r="AD104" s="1"/>
      <c r="AE104" s="38"/>
      <c r="AF104" s="25"/>
      <c r="AG104" s="25"/>
      <c r="AH104" s="25"/>
      <c r="AI104" s="25"/>
      <c r="AJ104" s="25"/>
    </row>
    <row r="105" spans="1:36" ht="15">
      <c r="C105" s="112"/>
      <c r="D105" s="113"/>
      <c r="E105" s="114"/>
      <c r="F105" s="114"/>
      <c r="G105" s="32"/>
      <c r="H105" s="32"/>
      <c r="I105" s="32"/>
      <c r="J105" s="32"/>
      <c r="K105" s="32"/>
      <c r="L105" s="32"/>
      <c r="M105" s="32"/>
      <c r="N105" s="32"/>
      <c r="O105" s="32"/>
      <c r="P105" s="32"/>
      <c r="Q105" s="32"/>
      <c r="R105" s="34"/>
      <c r="S105" s="32"/>
      <c r="T105" s="32"/>
      <c r="U105" s="32"/>
      <c r="V105" s="32"/>
      <c r="W105" s="32"/>
      <c r="X105" s="32"/>
      <c r="AD105" s="1"/>
      <c r="AE105" s="38"/>
      <c r="AF105" s="25"/>
      <c r="AG105" s="25"/>
      <c r="AH105" s="25"/>
      <c r="AI105" s="25"/>
      <c r="AJ105" s="25"/>
    </row>
    <row r="106" spans="1:36" ht="15">
      <c r="A106" s="26" t="s">
        <v>913</v>
      </c>
      <c r="C106" s="112"/>
      <c r="D106" s="113"/>
      <c r="E106" s="114"/>
      <c r="F106" s="114"/>
      <c r="G106" s="115"/>
      <c r="H106" s="32"/>
      <c r="I106" s="32"/>
      <c r="J106" s="32"/>
      <c r="K106" s="32"/>
      <c r="L106" s="32"/>
      <c r="M106" s="32"/>
      <c r="N106" s="32"/>
      <c r="O106" s="32"/>
      <c r="P106" s="85" t="str">
        <f>A106</f>
        <v>U17G</v>
      </c>
      <c r="Q106" s="32"/>
      <c r="R106" s="34"/>
      <c r="S106" s="32"/>
      <c r="T106" s="32"/>
      <c r="U106" s="32"/>
      <c r="V106" s="32"/>
      <c r="W106" s="32"/>
      <c r="X106" s="32"/>
      <c r="AD106" s="1"/>
      <c r="AE106" s="38"/>
      <c r="AF106" s="25"/>
      <c r="AG106" s="25"/>
      <c r="AH106" s="25">
        <v>60</v>
      </c>
      <c r="AI106" s="25">
        <v>56</v>
      </c>
      <c r="AJ106" s="25"/>
    </row>
    <row r="107" spans="1:36" ht="3" customHeight="1">
      <c r="C107" s="117"/>
      <c r="D107" s="114"/>
      <c r="E107" s="114"/>
      <c r="F107" s="118"/>
      <c r="G107" s="32"/>
      <c r="H107" s="32"/>
      <c r="I107" s="32"/>
      <c r="J107" s="32"/>
      <c r="K107" s="32"/>
      <c r="L107" s="32"/>
      <c r="M107" s="32"/>
      <c r="N107" s="32"/>
      <c r="O107" s="32"/>
      <c r="P107" s="32"/>
      <c r="Q107" s="32"/>
      <c r="R107" s="32"/>
      <c r="S107" s="113"/>
      <c r="T107" s="114"/>
      <c r="U107" s="114"/>
      <c r="V107" s="115"/>
      <c r="W107" s="32"/>
      <c r="X107" s="32"/>
      <c r="AD107" s="1"/>
      <c r="AE107" s="38"/>
      <c r="AF107" s="25"/>
      <c r="AG107" s="25"/>
      <c r="AH107" s="25"/>
      <c r="AI107" s="25"/>
      <c r="AJ107" s="25"/>
    </row>
    <row r="108" spans="1:36" ht="15"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/>
      <c r="P108" s="32"/>
      <c r="Q108" s="32"/>
      <c r="R108" s="32"/>
      <c r="S108" s="114"/>
      <c r="T108" s="114"/>
      <c r="U108" s="118"/>
      <c r="V108" s="32"/>
      <c r="W108" s="32"/>
      <c r="X108" s="32"/>
      <c r="AD108" s="1"/>
      <c r="AE108" s="1"/>
    </row>
    <row r="109" spans="1:36">
      <c r="D109" s="27"/>
      <c r="F109" s="27"/>
      <c r="G109" s="27"/>
      <c r="H109" s="27"/>
      <c r="AD109" s="1"/>
      <c r="AE109" s="1"/>
    </row>
    <row r="110" spans="1:36">
      <c r="D110" s="27"/>
      <c r="E110" s="27"/>
      <c r="F110" s="27"/>
      <c r="G110" s="27"/>
      <c r="H110" s="27"/>
      <c r="AD110" s="1"/>
      <c r="AE110" s="1"/>
    </row>
    <row r="111" spans="1:36" ht="15">
      <c r="D111" s="27"/>
      <c r="E111" s="63"/>
      <c r="F111" s="27"/>
      <c r="G111" s="27"/>
      <c r="H111" s="27"/>
      <c r="AD111" s="1"/>
      <c r="AE111" s="1"/>
    </row>
    <row r="112" spans="1:36" ht="15">
      <c r="D112" s="27"/>
      <c r="E112" s="27"/>
      <c r="F112" s="27"/>
      <c r="G112" s="27"/>
      <c r="H112" s="63"/>
      <c r="AD112" s="1"/>
      <c r="AE112" s="1"/>
    </row>
    <row r="113" spans="4:31">
      <c r="D113" s="27"/>
      <c r="E113" s="27"/>
      <c r="F113" s="27"/>
      <c r="G113" s="27"/>
      <c r="H113" s="27"/>
      <c r="AD113" s="1"/>
      <c r="AE113" s="1"/>
    </row>
    <row r="114" spans="4:31">
      <c r="D114" s="27"/>
      <c r="E114" s="27"/>
      <c r="F114" s="27"/>
      <c r="G114" s="27"/>
      <c r="H114" s="27"/>
      <c r="AD114" s="1"/>
      <c r="AE114" s="1"/>
    </row>
    <row r="115" spans="4:31" ht="15">
      <c r="D115" s="27"/>
      <c r="E115" s="27"/>
      <c r="F115" s="27"/>
      <c r="G115" s="63"/>
      <c r="H115" s="27"/>
      <c r="AD115" s="1"/>
      <c r="AE115" s="1"/>
    </row>
    <row r="116" spans="4:31">
      <c r="D116" s="27"/>
      <c r="E116" s="27"/>
      <c r="F116" s="27"/>
      <c r="G116" s="27"/>
      <c r="H116" s="27"/>
      <c r="AD116" s="1"/>
      <c r="AE116" s="1"/>
    </row>
    <row r="117" spans="4:31">
      <c r="D117" s="27"/>
      <c r="E117" s="27"/>
      <c r="F117" s="27"/>
      <c r="G117" s="27"/>
      <c r="H117" s="27"/>
      <c r="AD117" s="1"/>
      <c r="AE117" s="1"/>
    </row>
    <row r="118" spans="4:31">
      <c r="D118" s="27"/>
      <c r="E118" s="27"/>
      <c r="F118" s="27"/>
      <c r="G118" s="27"/>
      <c r="H118" s="27"/>
      <c r="AD118" s="1"/>
      <c r="AE118" s="1"/>
    </row>
    <row r="119" spans="4:31">
      <c r="D119" s="27"/>
      <c r="E119" s="27"/>
      <c r="F119" s="27"/>
      <c r="G119" s="27"/>
      <c r="H119" s="27"/>
      <c r="AD119" s="1"/>
      <c r="AE119" s="1"/>
    </row>
    <row r="120" spans="4:31" ht="15">
      <c r="D120" s="27"/>
      <c r="E120" s="27"/>
      <c r="F120" s="63"/>
      <c r="G120" s="27"/>
      <c r="H120" s="27"/>
      <c r="AD120" s="1"/>
      <c r="AE120" s="1"/>
    </row>
    <row r="121" spans="4:31">
      <c r="D121" s="27"/>
      <c r="E121" s="27"/>
      <c r="F121" s="27"/>
      <c r="G121" s="27"/>
      <c r="H121" s="27"/>
      <c r="AD121" s="1"/>
      <c r="AE121" s="1"/>
    </row>
    <row r="122" spans="4:31" ht="15">
      <c r="D122" s="63"/>
      <c r="E122" s="63"/>
      <c r="F122" s="27"/>
      <c r="G122" s="27"/>
      <c r="H122" s="27"/>
      <c r="AD122" s="1"/>
      <c r="AE122" s="1"/>
    </row>
    <row r="123" spans="4:31">
      <c r="D123" s="27"/>
      <c r="E123" s="27"/>
      <c r="F123" s="27"/>
      <c r="G123" s="27"/>
      <c r="H123" s="27"/>
      <c r="AD123" s="1"/>
      <c r="AE123" s="1"/>
    </row>
    <row r="124" spans="4:31">
      <c r="D124" s="27"/>
      <c r="E124" s="27"/>
      <c r="F124" s="27"/>
      <c r="G124" s="27"/>
      <c r="AD124" s="1"/>
      <c r="AE124" s="1"/>
    </row>
    <row r="125" spans="4:31">
      <c r="D125" s="27"/>
      <c r="E125" s="27"/>
      <c r="F125" s="27"/>
      <c r="G125" s="27"/>
      <c r="AD125" s="1"/>
      <c r="AE125" s="1"/>
    </row>
    <row r="126" spans="4:31" ht="15">
      <c r="D126" s="27"/>
      <c r="E126" s="27"/>
      <c r="G126" s="27"/>
      <c r="H126" s="63"/>
      <c r="AD126" s="1"/>
      <c r="AE126" s="1"/>
    </row>
    <row r="127" spans="4:31">
      <c r="E127" s="27"/>
      <c r="G127" s="27"/>
      <c r="H127" s="27"/>
      <c r="AD127" s="1"/>
      <c r="AE127" s="1"/>
    </row>
    <row r="128" spans="4:31" ht="15">
      <c r="E128" s="27"/>
      <c r="F128" s="63"/>
      <c r="H128" s="27"/>
      <c r="AD128" s="1"/>
      <c r="AE128" s="1"/>
    </row>
    <row r="129" spans="4:31" ht="15">
      <c r="D129" s="63"/>
      <c r="F129" s="27"/>
      <c r="H129" s="27"/>
      <c r="AD129" s="1"/>
      <c r="AE129" s="1"/>
    </row>
    <row r="130" spans="4:31" ht="15">
      <c r="D130" s="27"/>
      <c r="F130" s="27"/>
      <c r="G130" s="63"/>
      <c r="H130" s="27"/>
      <c r="AD130" s="1"/>
      <c r="AE130" s="1"/>
    </row>
    <row r="131" spans="4:31" ht="15">
      <c r="D131" s="27"/>
      <c r="E131" s="63"/>
      <c r="F131" s="27"/>
      <c r="G131" s="27"/>
      <c r="H131" s="27"/>
      <c r="AD131" s="1"/>
      <c r="AE131" s="1"/>
    </row>
    <row r="132" spans="4:31">
      <c r="D132" s="27"/>
      <c r="E132" s="27"/>
      <c r="F132" s="27"/>
      <c r="G132" s="27"/>
      <c r="H132" s="27"/>
      <c r="AD132" s="1"/>
      <c r="AE132" s="1"/>
    </row>
    <row r="133" spans="4:31">
      <c r="E133" s="27"/>
      <c r="G133" s="27"/>
      <c r="H133" s="27"/>
      <c r="AD133" s="1"/>
      <c r="AE133" s="1"/>
    </row>
    <row r="134" spans="4:31">
      <c r="E134" s="27"/>
      <c r="G134" s="27"/>
      <c r="AD134" s="1"/>
      <c r="AE134" s="1"/>
    </row>
    <row r="135" spans="4:31">
      <c r="AD135" s="1"/>
      <c r="AE135" s="1"/>
    </row>
    <row r="136" spans="4:31" ht="15">
      <c r="H136" s="63"/>
      <c r="AD136" s="1"/>
      <c r="AE136" s="1"/>
    </row>
    <row r="137" spans="4:31" ht="15">
      <c r="E137" s="63"/>
      <c r="G137" s="63"/>
      <c r="H137" s="27"/>
      <c r="AD137" s="1"/>
      <c r="AE137" s="1"/>
    </row>
    <row r="138" spans="4:31">
      <c r="E138" s="27"/>
      <c r="G138" s="27"/>
      <c r="H138" s="27"/>
      <c r="AD138" s="1"/>
      <c r="AE138" s="1"/>
    </row>
    <row r="139" spans="4:31">
      <c r="E139" s="27"/>
      <c r="G139" s="27"/>
      <c r="H139" s="27"/>
      <c r="AD139" s="1"/>
      <c r="AE139" s="1"/>
    </row>
    <row r="140" spans="4:31">
      <c r="E140" s="27"/>
      <c r="G140" s="27"/>
      <c r="H140" s="27"/>
      <c r="AD140" s="1"/>
      <c r="AE140" s="1"/>
    </row>
    <row r="141" spans="4:31">
      <c r="G141" s="27"/>
      <c r="AD141" s="1"/>
      <c r="AE141" s="1"/>
    </row>
  </sheetData>
  <pageMargins left="0.35433070866141736" right="0.15748031496062992" top="0.59055118110236227" bottom="0.39370078740157483" header="0.51181102362204722" footer="0.51181102362204722"/>
  <pageSetup paperSize="9" orientation="portrait" horizontalDpi="4294967293" r:id="rId1"/>
  <headerFooter alignWithMargins="0">
    <oddFooter>Page &amp;P of &amp;N</oddFooter>
  </headerFooter>
  <rowBreaks count="1" manualBreakCount="1">
    <brk id="66" max="9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150</vt:i4>
      </vt:variant>
    </vt:vector>
  </HeadingPairs>
  <TitlesOfParts>
    <vt:vector size="156" baseType="lpstr">
      <vt:lpstr>Results Senior</vt:lpstr>
      <vt:lpstr>Cum Men</vt:lpstr>
      <vt:lpstr>cum Women</vt:lpstr>
      <vt:lpstr>Team Results</vt:lpstr>
      <vt:lpstr>Results Junior</vt:lpstr>
      <vt:lpstr>Cum Junior</vt:lpstr>
      <vt:lpstr>CumJuniorAwardsRefCol</vt:lpstr>
      <vt:lpstr>CumJuniorClubCodeCol</vt:lpstr>
      <vt:lpstr>CumJuniorEstMaxCol</vt:lpstr>
      <vt:lpstr>CumJuniorFirstAnalCol</vt:lpstr>
      <vt:lpstr>CumJuniorFormulaLastRacePredictor</vt:lpstr>
      <vt:lpstr>CumJuniorFormulaTotal</vt:lpstr>
      <vt:lpstr>CumJuniorLastAnalCol</vt:lpstr>
      <vt:lpstr>CumJuniorLastCol</vt:lpstr>
      <vt:lpstr>CumJuniorMakeFirstCol</vt:lpstr>
      <vt:lpstr>CumJuniorNameCol</vt:lpstr>
      <vt:lpstr>CumJuniorPositionCol</vt:lpstr>
      <vt:lpstr>CumJuniorPrevNoOfRacesCol</vt:lpstr>
      <vt:lpstr>CumJuniorPrevPointsCol</vt:lpstr>
      <vt:lpstr>CumJuniorR1Col</vt:lpstr>
      <vt:lpstr>CumJuniorR2Col</vt:lpstr>
      <vt:lpstr>CumJuniorR3Col</vt:lpstr>
      <vt:lpstr>CumJuniorR4Col</vt:lpstr>
      <vt:lpstr>CumJuniorR5Col</vt:lpstr>
      <vt:lpstr>CumJuniorR6Col</vt:lpstr>
      <vt:lpstr>CumJuniorRacesRunCol</vt:lpstr>
      <vt:lpstr>CumJuniorTotalCol</vt:lpstr>
      <vt:lpstr>CumJuniorU11B</vt:lpstr>
      <vt:lpstr>CumJuniorU11G</vt:lpstr>
      <vt:lpstr>CumJuniorU13B</vt:lpstr>
      <vt:lpstr>CumJuniorU13G</vt:lpstr>
      <vt:lpstr>CumJuniorU15B</vt:lpstr>
      <vt:lpstr>CumJuniorU15G</vt:lpstr>
      <vt:lpstr>CumJuniorU17B</vt:lpstr>
      <vt:lpstr>CumJuniorU17G</vt:lpstr>
      <vt:lpstr>CumJuniorWeightedSortCol</vt:lpstr>
      <vt:lpstr>CumMenAwardsRefCol</vt:lpstr>
      <vt:lpstr>CumMenClubCodeCol</vt:lpstr>
      <vt:lpstr>CumMenEligibleCol</vt:lpstr>
      <vt:lpstr>CumMenESPositionCol</vt:lpstr>
      <vt:lpstr>CumMenEstMaxCol</vt:lpstr>
      <vt:lpstr>CumMenFirstAnalCol</vt:lpstr>
      <vt:lpstr>CumMenFormulaLastRacePredictor</vt:lpstr>
      <vt:lpstr>CumMenFormulaTotal</vt:lpstr>
      <vt:lpstr>CumMenLastAnalCol</vt:lpstr>
      <vt:lpstr>CumMenLastCol</vt:lpstr>
      <vt:lpstr>CumMenMakeFirstCol</vt:lpstr>
      <vt:lpstr>CumMenNameCol</vt:lpstr>
      <vt:lpstr>CumMenPositionCol</vt:lpstr>
      <vt:lpstr>CumMenPrevNoOfRacesCol</vt:lpstr>
      <vt:lpstr>CumMenPrevPointsCol</vt:lpstr>
      <vt:lpstr>CumMenR1Col</vt:lpstr>
      <vt:lpstr>CumMenR2Col</vt:lpstr>
      <vt:lpstr>CumMenR3Col</vt:lpstr>
      <vt:lpstr>CumMenR4Col</vt:lpstr>
      <vt:lpstr>CumMenR5Col</vt:lpstr>
      <vt:lpstr>CumMenR6Col</vt:lpstr>
      <vt:lpstr>CumMenRace2Input</vt:lpstr>
      <vt:lpstr>CumMenRacesRunCol</vt:lpstr>
      <vt:lpstr>CumMenTotalCol</vt:lpstr>
      <vt:lpstr>CumMenweightedSortCol</vt:lpstr>
      <vt:lpstr>CumWomenAwardsRefCol</vt:lpstr>
      <vt:lpstr>CumWomenClubCodeCol</vt:lpstr>
      <vt:lpstr>CumWomenEligibleCol</vt:lpstr>
      <vt:lpstr>CumWomenESPositionCol</vt:lpstr>
      <vt:lpstr>CumWomenEstMaxCol</vt:lpstr>
      <vt:lpstr>CumWomenFirstAnalCol</vt:lpstr>
      <vt:lpstr>CumWomenFormulaLastRacePredictor</vt:lpstr>
      <vt:lpstr>CumWomenFormulaTotal</vt:lpstr>
      <vt:lpstr>CumWomenLastAnalCol</vt:lpstr>
      <vt:lpstr>CumWomenLastCol</vt:lpstr>
      <vt:lpstr>CumWomenMakeFirstCol</vt:lpstr>
      <vt:lpstr>CumWomenNameCol</vt:lpstr>
      <vt:lpstr>CumWomenPositionCol</vt:lpstr>
      <vt:lpstr>CumWomenPrevNoOfRacesCol</vt:lpstr>
      <vt:lpstr>CumWomenPrevPointsCol</vt:lpstr>
      <vt:lpstr>CumWomenR1Col</vt:lpstr>
      <vt:lpstr>CumWomenR2Col</vt:lpstr>
      <vt:lpstr>CumWomenR3Col</vt:lpstr>
      <vt:lpstr>CumWomenR4Col</vt:lpstr>
      <vt:lpstr>CumWomenR5Col</vt:lpstr>
      <vt:lpstr>CumWomenR6Col</vt:lpstr>
      <vt:lpstr>CumWomenRacesRunCol</vt:lpstr>
      <vt:lpstr>CumWomenTotalCol</vt:lpstr>
      <vt:lpstr>CumWomenWeightedSortCol</vt:lpstr>
      <vt:lpstr>Men_35</vt:lpstr>
      <vt:lpstr>Men_40</vt:lpstr>
      <vt:lpstr>Men_45</vt:lpstr>
      <vt:lpstr>Men_50</vt:lpstr>
      <vt:lpstr>Men_55</vt:lpstr>
      <vt:lpstr>Men_60</vt:lpstr>
      <vt:lpstr>Men_65</vt:lpstr>
      <vt:lpstr>Men_70</vt:lpstr>
      <vt:lpstr>'Cum Junior'!Print_Area</vt:lpstr>
      <vt:lpstr>'Cum Men'!Print_Area</vt:lpstr>
      <vt:lpstr>'cum Women'!Print_Area</vt:lpstr>
      <vt:lpstr>'Results Junior'!Print_Area</vt:lpstr>
      <vt:lpstr>'Team Results'!Print_Area</vt:lpstr>
      <vt:lpstr>'Cum Junior'!Print_Titles</vt:lpstr>
      <vt:lpstr>'Cum Men'!Print_Titles</vt:lpstr>
      <vt:lpstr>'cum Women'!Print_Titles</vt:lpstr>
      <vt:lpstr>'Results Junior'!Print_Titles</vt:lpstr>
      <vt:lpstr>'Results Senior'!Print_Titles</vt:lpstr>
      <vt:lpstr>ResultsClubCodeColSenior</vt:lpstr>
      <vt:lpstr>ResultsClubFullColSenior</vt:lpstr>
      <vt:lpstr>ResultsDNFEndRowSenior</vt:lpstr>
      <vt:lpstr>ResultsDNFStartRowSenior</vt:lpstr>
      <vt:lpstr>ResultsHeaderRowSenior</vt:lpstr>
      <vt:lpstr>ResultsJuniorBlock</vt:lpstr>
      <vt:lpstr>ResultsJuniorBlock2</vt:lpstr>
      <vt:lpstr>ResultsJuniorClubCodeCol</vt:lpstr>
      <vt:lpstr>ResultsJuniorClubFullCol</vt:lpstr>
      <vt:lpstr>ResultsJuniorHeader</vt:lpstr>
      <vt:lpstr>ResultsJuniorNameCol</vt:lpstr>
      <vt:lpstr>ResultsJuniorPointsCol</vt:lpstr>
      <vt:lpstr>ResultsJuniorPositionCol</vt:lpstr>
      <vt:lpstr>ResultsJuniorPreRegCol</vt:lpstr>
      <vt:lpstr>ResultsJuniorRaceNoCol</vt:lpstr>
      <vt:lpstr>ResultsJuniorTimeCol</vt:lpstr>
      <vt:lpstr>ResultsJuniorTimeFormat</vt:lpstr>
      <vt:lpstr>ResultsNameColSenior</vt:lpstr>
      <vt:lpstr>ResultsNumberColSenior</vt:lpstr>
      <vt:lpstr>SeniorMen</vt:lpstr>
      <vt:lpstr>SeniorWomen</vt:lpstr>
      <vt:lpstr>TeamFormula1</vt:lpstr>
      <vt:lpstr>TeamPointsByRace1</vt:lpstr>
      <vt:lpstr>TeamPointsByRace2</vt:lpstr>
      <vt:lpstr>TeamResultFinalPositionRow</vt:lpstr>
      <vt:lpstr>TeamResultFinalTotalRow</vt:lpstr>
      <vt:lpstr>TeamResultPositionRow</vt:lpstr>
      <vt:lpstr>TeamResultPrevPositionRow</vt:lpstr>
      <vt:lpstr>TeamResultsClubs</vt:lpstr>
      <vt:lpstr>TeamResultsFigs</vt:lpstr>
      <vt:lpstr>TeamResultsFigs2</vt:lpstr>
      <vt:lpstr>TeamResultsHeaderRow</vt:lpstr>
      <vt:lpstr>TeamResultsPreviousRaceHeader</vt:lpstr>
      <vt:lpstr>TeamResultsTable</vt:lpstr>
      <vt:lpstr>TeamResultsTotalRow</vt:lpstr>
      <vt:lpstr>ToFile1</vt:lpstr>
      <vt:lpstr>ToFile10</vt:lpstr>
      <vt:lpstr>ToFile2</vt:lpstr>
      <vt:lpstr>ToFile3</vt:lpstr>
      <vt:lpstr>ToFile4</vt:lpstr>
      <vt:lpstr>ToFile5</vt:lpstr>
      <vt:lpstr>ToFile6</vt:lpstr>
      <vt:lpstr>ToFile7</vt:lpstr>
      <vt:lpstr>ToFile8</vt:lpstr>
      <vt:lpstr>ToFile9</vt:lpstr>
      <vt:lpstr>Women35</vt:lpstr>
      <vt:lpstr>Women40</vt:lpstr>
      <vt:lpstr>Women45</vt:lpstr>
      <vt:lpstr>Women50</vt:lpstr>
      <vt:lpstr>Women55</vt:lpstr>
      <vt:lpstr>Women60</vt:lpstr>
      <vt:lpstr>Women65</vt:lpstr>
      <vt:lpstr>Women70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graham.west.1@gmail.com</dc:creator>
  <cp:lastModifiedBy>graham.west.1@gmail.com</cp:lastModifiedBy>
  <dcterms:created xsi:type="dcterms:W3CDTF">2022-11-28T15:02:16Z</dcterms:created>
  <dcterms:modified xsi:type="dcterms:W3CDTF">2022-12-08T09:11:37Z</dcterms:modified>
</cp:coreProperties>
</file>